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608" windowHeight="9432"/>
  </bookViews>
  <sheets>
    <sheet name="Aggregate Plan" sheetId="1" r:id="rId1"/>
    <sheet name="Simulation Worksheet" sheetId="2" r:id="rId2"/>
    <sheet name="Actual Costs" sheetId="3" r:id="rId3"/>
  </sheets>
  <definedNames>
    <definedName name="_xlnm.Print_Area" localSheetId="0">'Aggregate Plan'!$A$1:$J$44</definedName>
    <definedName name="solver_adj" localSheetId="0" hidden="1">'Aggregate Plan'!$B$21:$E$22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bd" localSheetId="0" hidden="1">2</definedName>
    <definedName name="solver_itr" localSheetId="0" hidden="1">100</definedName>
    <definedName name="solver_lhs1" localSheetId="0" hidden="1">'Aggregate Plan'!$B$21:$E$21</definedName>
    <definedName name="solver_lhs2" localSheetId="0" hidden="1">'Aggregate Plan'!$B$21:$E$22</definedName>
    <definedName name="solver_lhs3" localSheetId="0" hidden="1">'Aggregate Plan'!$B$21:$E$22</definedName>
    <definedName name="solver_lhs4" localSheetId="0" hidden="1">'Aggregate Plan'!$B$22:$E$22</definedName>
    <definedName name="solver_lhs5" localSheetId="0" hidden="1">'Aggregate Plan'!$B$29:$E$29</definedName>
    <definedName name="solver_lin" localSheetId="0" hidden="1">2</definedName>
    <definedName name="solver_loc" localSheetId="0" hidden="1">1</definedName>
    <definedName name="solver_lva" localSheetId="0" hidden="1">2</definedName>
    <definedName name="solver_mip" localSheetId="0" hidden="1">5000</definedName>
    <definedName name="solver_mni" localSheetId="0" hidden="1">30</definedName>
    <definedName name="solver_mrt" localSheetId="0" hidden="1">0.075</definedName>
    <definedName name="solver_neg" localSheetId="0" hidden="1">1</definedName>
    <definedName name="solver_nod" localSheetId="0" hidden="1">5000</definedName>
    <definedName name="solver_num" localSheetId="0" hidden="1">5</definedName>
    <definedName name="solver_nwt" localSheetId="0" hidden="1">1</definedName>
    <definedName name="solver_ofx" localSheetId="0" hidden="1">2</definedName>
    <definedName name="solver_opt" localSheetId="0" hidden="1">'Aggregate Plan'!$E$41</definedName>
    <definedName name="solver_piv" localSheetId="0" hidden="1">0.000001</definedName>
    <definedName name="solver_pre" localSheetId="0" hidden="1">0.000001</definedName>
    <definedName name="solver_pro" localSheetId="0" hidden="1">2</definedName>
    <definedName name="solver_rbv" localSheetId="0" hidden="1">1</definedName>
    <definedName name="solver_red" localSheetId="0" hidden="1">0.000001</definedName>
    <definedName name="solver_rel1" localSheetId="0" hidden="1">1</definedName>
    <definedName name="solver_rel2" localSheetId="0" hidden="1">4</definedName>
    <definedName name="solver_rel3" localSheetId="0" hidden="1">3</definedName>
    <definedName name="solver_rel4" localSheetId="0" hidden="1">1</definedName>
    <definedName name="solver_rel5" localSheetId="0" hidden="1">3</definedName>
    <definedName name="solver_reo" localSheetId="0" hidden="1">2</definedName>
    <definedName name="solver_rep" localSheetId="0" hidden="1">2</definedName>
    <definedName name="solver_rhs1" localSheetId="0" hidden="1">15</definedName>
    <definedName name="solver_rhs2" localSheetId="0" hidden="1">integer</definedName>
    <definedName name="solver_rhs3" localSheetId="0" hidden="1">0</definedName>
    <definedName name="solver_rhs4" localSheetId="0" hidden="1">'Aggregate Plan'!$B$13</definedName>
    <definedName name="solver_rhs5" localSheetId="0" hidden="1">0</definedName>
    <definedName name="solver_rlx" localSheetId="0" hidden="1">2</definedName>
    <definedName name="solver_scl" localSheetId="0" hidden="1">2</definedName>
    <definedName name="solver_sho" localSheetId="0" hidden="1">2</definedName>
    <definedName name="solver_ssz" localSheetId="0" hidden="1">100</definedName>
    <definedName name="solver_std" localSheetId="0" hidden="1">1</definedName>
    <definedName name="solver_tim" localSheetId="0" hidden="1">100</definedName>
    <definedName name="solver_tol" localSheetId="0" hidden="1">0.0005</definedName>
    <definedName name="solver_typ" localSheetId="0" hidden="1">2</definedName>
    <definedName name="solver_val" localSheetId="0" hidden="1">0</definedName>
    <definedName name="solver_ver" localSheetId="0" hidden="1">2</definedName>
  </definedNames>
  <calcPr calcId="125725"/>
</workbook>
</file>

<file path=xl/calcChain.xml><?xml version="1.0" encoding="utf-8"?>
<calcChain xmlns="http://schemas.openxmlformats.org/spreadsheetml/2006/main">
  <c r="L36" i="2"/>
  <c r="F35"/>
  <c r="G53" i="3"/>
  <c r="L50" i="2"/>
  <c r="C43" i="3"/>
  <c r="F43" i="2"/>
  <c r="L43"/>
  <c r="C42" i="3"/>
  <c r="H42"/>
  <c r="L39" i="2"/>
  <c r="L38"/>
  <c r="L37"/>
  <c r="L34"/>
  <c r="G34" i="3"/>
  <c r="C32"/>
  <c r="D32"/>
  <c r="F31" i="2"/>
  <c r="L28"/>
  <c r="F28"/>
  <c r="C27" i="3"/>
  <c r="L25" i="2"/>
  <c r="L23"/>
  <c r="G23" i="3"/>
  <c r="F22" i="2"/>
  <c r="L22"/>
  <c r="L20"/>
  <c r="C19" i="3"/>
  <c r="H19"/>
  <c r="C17"/>
  <c r="D17" s="1"/>
  <c r="F15" i="2"/>
  <c r="L15"/>
  <c r="L12"/>
  <c r="H11" i="3"/>
  <c r="H10"/>
  <c r="C9"/>
  <c r="D9" s="1"/>
  <c r="L8" i="2"/>
  <c r="L7"/>
  <c r="C5" i="3"/>
  <c r="F4" i="2"/>
  <c r="H2" i="3"/>
  <c r="E2" i="2"/>
  <c r="K2"/>
  <c r="K3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G28"/>
  <c r="F29"/>
  <c r="G29"/>
  <c r="G30"/>
  <c r="G31"/>
  <c r="G32"/>
  <c r="G33"/>
  <c r="G34"/>
  <c r="G35"/>
  <c r="G36"/>
  <c r="G37"/>
  <c r="G38"/>
  <c r="F39"/>
  <c r="G39"/>
  <c r="F40"/>
  <c r="G40"/>
  <c r="G3"/>
  <c r="G4"/>
  <c r="G5"/>
  <c r="G6"/>
  <c r="F7"/>
  <c r="G7"/>
  <c r="G8"/>
  <c r="G9"/>
  <c r="F10"/>
  <c r="G10"/>
  <c r="G11"/>
  <c r="F12"/>
  <c r="G12"/>
  <c r="G13"/>
  <c r="G14"/>
  <c r="G15"/>
  <c r="G16"/>
  <c r="G17"/>
  <c r="G18"/>
  <c r="G19"/>
  <c r="F20"/>
  <c r="G20"/>
  <c r="G21"/>
  <c r="G22"/>
  <c r="F23"/>
  <c r="G23"/>
  <c r="G24"/>
  <c r="F25"/>
  <c r="G25"/>
  <c r="G26"/>
  <c r="G27"/>
  <c r="G41"/>
  <c r="F42"/>
  <c r="G42"/>
  <c r="G43"/>
  <c r="G44"/>
  <c r="G45"/>
  <c r="G46"/>
  <c r="G47"/>
  <c r="G48"/>
  <c r="G49"/>
  <c r="G50"/>
  <c r="F51"/>
  <c r="G51"/>
  <c r="G52"/>
  <c r="G53"/>
  <c r="G2"/>
  <c r="C15" i="3"/>
  <c r="C20"/>
  <c r="D20" s="1"/>
  <c r="C23"/>
  <c r="C25"/>
  <c r="D25" s="1"/>
  <c r="C35"/>
  <c r="C38"/>
  <c r="D38" s="1"/>
  <c r="C40"/>
  <c r="D40" s="1"/>
  <c r="C44"/>
  <c r="D44" s="1"/>
  <c r="C48"/>
  <c r="D48" s="1"/>
  <c r="C52"/>
  <c r="D52" s="1"/>
  <c r="C3"/>
  <c r="D3" s="1"/>
  <c r="C7"/>
  <c r="C12"/>
  <c r="D12" s="1"/>
  <c r="C13"/>
  <c r="D13" s="1"/>
  <c r="G2"/>
  <c r="H7"/>
  <c r="G13"/>
  <c r="H13"/>
  <c r="G17"/>
  <c r="H26"/>
  <c r="G49"/>
  <c r="H49"/>
  <c r="H53"/>
  <c r="G35"/>
  <c r="G36"/>
  <c r="H35"/>
  <c r="H39"/>
  <c r="H40"/>
  <c r="C4" i="1"/>
  <c r="D4"/>
  <c r="E4"/>
  <c r="B4"/>
  <c r="G54" i="2"/>
  <c r="G55"/>
  <c r="G56"/>
  <c r="G57"/>
  <c r="G58"/>
  <c r="G59"/>
  <c r="G60"/>
  <c r="G61"/>
  <c r="G62"/>
  <c r="G63"/>
  <c r="G64"/>
  <c r="G65"/>
  <c r="G66"/>
  <c r="D5" i="3"/>
  <c r="L47" i="2"/>
  <c r="G40" i="3"/>
  <c r="C34"/>
  <c r="D34" s="1"/>
  <c r="L16" i="2"/>
  <c r="F26"/>
  <c r="G29" i="3"/>
  <c r="F44" i="2"/>
  <c r="F52"/>
  <c r="H50" i="3"/>
  <c r="C11"/>
  <c r="D11" s="1"/>
  <c r="G39"/>
  <c r="D15"/>
  <c r="H9"/>
  <c r="G47"/>
  <c r="F49" i="2"/>
  <c r="C31" i="3"/>
  <c r="D31" s="1"/>
  <c r="L31" i="2"/>
  <c r="G46" i="3"/>
  <c r="G33"/>
  <c r="C39"/>
  <c r="D39" s="1"/>
  <c r="C28"/>
  <c r="D28" s="1"/>
  <c r="L14" i="2"/>
  <c r="G21" i="3"/>
  <c r="F36" i="2"/>
  <c r="F46"/>
  <c r="F32"/>
  <c r="L40"/>
  <c r="L33"/>
  <c r="G14" i="3"/>
  <c r="C21"/>
  <c r="D21" s="1"/>
  <c r="H37"/>
  <c r="H48"/>
  <c r="C29"/>
  <c r="D29" s="1"/>
  <c r="F47" i="2"/>
  <c r="L9"/>
  <c r="L32"/>
  <c r="L42"/>
  <c r="H21" i="3"/>
  <c r="G5"/>
  <c r="H36"/>
  <c r="H43"/>
  <c r="H17"/>
  <c r="C50"/>
  <c r="C36"/>
  <c r="D36" s="1"/>
  <c r="F41" i="2"/>
  <c r="F38"/>
  <c r="F9"/>
  <c r="L29"/>
  <c r="L49"/>
  <c r="L52"/>
  <c r="H14" i="3"/>
  <c r="G22"/>
  <c r="G10"/>
  <c r="C4"/>
  <c r="D4" s="1"/>
  <c r="L4" i="2"/>
  <c r="H5" i="3"/>
  <c r="H32"/>
  <c r="G32"/>
  <c r="H29"/>
  <c r="G48"/>
  <c r="C47"/>
  <c r="D47" s="1"/>
  <c r="F50" i="2"/>
  <c r="L17"/>
  <c r="L35"/>
  <c r="H31" i="3"/>
  <c r="F30" i="2"/>
  <c r="G30" i="3"/>
  <c r="C30"/>
  <c r="G31"/>
  <c r="L30" i="2"/>
  <c r="H30" i="3"/>
  <c r="L27" i="2"/>
  <c r="G28" i="3"/>
  <c r="G27"/>
  <c r="H28"/>
  <c r="F27" i="2"/>
  <c r="H27" i="3"/>
  <c r="G7"/>
  <c r="C6"/>
  <c r="D6" s="1"/>
  <c r="G18"/>
  <c r="L18" i="2"/>
  <c r="C18" i="3"/>
  <c r="D18" s="1"/>
  <c r="C24"/>
  <c r="D24" s="1"/>
  <c r="G24"/>
  <c r="F24" i="2"/>
  <c r="H24" i="3"/>
  <c r="H6"/>
  <c r="L13" i="2"/>
  <c r="F13"/>
  <c r="H45" i="3"/>
  <c r="G45"/>
  <c r="G6"/>
  <c r="F18" i="2"/>
  <c r="L19"/>
  <c r="H20" i="3"/>
  <c r="G19"/>
  <c r="F19" i="2"/>
  <c r="G20" i="3"/>
  <c r="H22"/>
  <c r="H23"/>
  <c r="C22"/>
  <c r="D22" s="1"/>
  <c r="L46" i="2"/>
  <c r="H46" i="3"/>
  <c r="H47"/>
  <c r="C46"/>
  <c r="C49"/>
  <c r="D49" s="1"/>
  <c r="G50"/>
  <c r="H41"/>
  <c r="H15"/>
  <c r="G25"/>
  <c r="F14" i="2"/>
  <c r="F34"/>
  <c r="L10"/>
  <c r="C10" i="3"/>
  <c r="C16"/>
  <c r="G16"/>
  <c r="F16" i="2"/>
  <c r="H16" i="3"/>
  <c r="L41" i="2"/>
  <c r="H44" i="3"/>
  <c r="G43"/>
  <c r="G44"/>
  <c r="L3" i="2"/>
  <c r="G3" i="3"/>
  <c r="G4"/>
  <c r="H4"/>
  <c r="F3" i="2"/>
  <c r="C45" i="3"/>
  <c r="L45" i="2"/>
  <c r="F45"/>
  <c r="H52" i="3"/>
  <c r="G51"/>
  <c r="G52"/>
  <c r="H18"/>
  <c r="F17" i="2"/>
  <c r="F6"/>
  <c r="F37"/>
  <c r="L5"/>
  <c r="F5"/>
  <c r="L44"/>
  <c r="H3" i="3"/>
  <c r="C51"/>
  <c r="D51" s="1"/>
  <c r="L11" i="2"/>
  <c r="G11" i="3"/>
  <c r="G12"/>
  <c r="H12"/>
  <c r="F11" i="2"/>
  <c r="G15" i="3"/>
  <c r="C14"/>
  <c r="D14" s="1"/>
  <c r="G26"/>
  <c r="L26" i="2"/>
  <c r="C26" i="3"/>
  <c r="C37"/>
  <c r="D37" s="1"/>
  <c r="G37"/>
  <c r="G38"/>
  <c r="C41"/>
  <c r="D41" s="1"/>
  <c r="G42"/>
  <c r="G41"/>
  <c r="C53"/>
  <c r="D53" s="1"/>
  <c r="L53" i="2"/>
  <c r="F53"/>
  <c r="H38" i="3"/>
  <c r="H51"/>
  <c r="H25"/>
  <c r="L2" i="2"/>
  <c r="F2"/>
  <c r="C2" i="3"/>
  <c r="D2" s="1"/>
  <c r="L6" i="2"/>
  <c r="C8" i="3"/>
  <c r="D8" s="1"/>
  <c r="G8"/>
  <c r="F8" i="2"/>
  <c r="H8" i="3"/>
  <c r="G9"/>
  <c r="L21" i="2"/>
  <c r="F21"/>
  <c r="L24"/>
  <c r="C33" i="3"/>
  <c r="D33" s="1"/>
  <c r="H33"/>
  <c r="F33" i="2"/>
  <c r="H34" i="3"/>
  <c r="L48" i="2"/>
  <c r="F48"/>
  <c r="L51"/>
  <c r="D45" i="3"/>
  <c r="D16"/>
  <c r="D10"/>
  <c r="E39" i="1" l="1"/>
  <c r="B39"/>
  <c r="M2" i="2"/>
  <c r="N2" s="1"/>
  <c r="H2"/>
  <c r="I2" s="1"/>
  <c r="D27" i="3"/>
  <c r="D46"/>
  <c r="D19"/>
  <c r="D50"/>
  <c r="D7"/>
  <c r="D23"/>
  <c r="D42"/>
  <c r="D35"/>
  <c r="D43"/>
  <c r="D26"/>
  <c r="D30"/>
  <c r="C39" i="1" l="1"/>
  <c r="E3" i="2"/>
  <c r="H3" s="1"/>
  <c r="I3" s="1"/>
  <c r="F2" i="3"/>
  <c r="E2"/>
  <c r="D39" i="1" l="1"/>
  <c r="E41" s="1"/>
  <c r="I2" i="3"/>
  <c r="J2" s="1"/>
  <c r="M3" i="2"/>
  <c r="E4" s="1"/>
  <c r="F3" i="3" l="1"/>
  <c r="E3"/>
  <c r="N3" i="2"/>
  <c r="H4"/>
  <c r="I4" s="1"/>
  <c r="M4"/>
  <c r="I3" i="3" l="1"/>
  <c r="J3" s="1"/>
  <c r="F4"/>
  <c r="E5" i="2"/>
  <c r="E4" i="3"/>
  <c r="N4" i="2"/>
  <c r="I4" i="3" l="1"/>
  <c r="J4" s="1"/>
  <c r="H5" i="2"/>
  <c r="I5" s="1"/>
  <c r="M5"/>
  <c r="N5" l="1"/>
  <c r="E5" i="3"/>
  <c r="F5"/>
  <c r="E6" i="2"/>
  <c r="H6" l="1"/>
  <c r="I6" s="1"/>
  <c r="M6"/>
  <c r="I5" i="3"/>
  <c r="J5" s="1"/>
  <c r="F6" l="1"/>
  <c r="E7" i="2"/>
  <c r="N6"/>
  <c r="E6" i="3"/>
  <c r="I6" l="1"/>
  <c r="J6" s="1"/>
  <c r="H7" i="2"/>
  <c r="I7" s="1"/>
  <c r="M7"/>
  <c r="N7" l="1"/>
  <c r="F7" i="3"/>
  <c r="E7"/>
  <c r="E8" i="2"/>
  <c r="I7" i="3" l="1"/>
  <c r="J7" s="1"/>
  <c r="H8" i="2"/>
  <c r="I8" s="1"/>
  <c r="M8"/>
  <c r="F8" i="3" l="1"/>
  <c r="E8"/>
  <c r="N8" i="2"/>
  <c r="E9"/>
  <c r="H9" l="1"/>
  <c r="I9" s="1"/>
  <c r="M9"/>
  <c r="I8" i="3"/>
  <c r="J8" s="1"/>
  <c r="E10" i="2" l="1"/>
  <c r="N9"/>
  <c r="E9" i="3"/>
  <c r="F9"/>
  <c r="I9" l="1"/>
  <c r="J9" s="1"/>
  <c r="H10" i="2"/>
  <c r="I10" s="1"/>
  <c r="M10"/>
  <c r="F10" i="3" l="1"/>
  <c r="N10" i="2"/>
  <c r="E11"/>
  <c r="E10" i="3"/>
  <c r="I10" l="1"/>
  <c r="J10" s="1"/>
  <c r="H11" i="2"/>
  <c r="I11" s="1"/>
  <c r="M11"/>
  <c r="E11" i="3" l="1"/>
  <c r="F11"/>
  <c r="E12" i="2"/>
  <c r="N11"/>
  <c r="I11" i="3" l="1"/>
  <c r="J11" s="1"/>
  <c r="H12" i="2"/>
  <c r="I12" s="1"/>
  <c r="M12"/>
  <c r="E13" l="1"/>
  <c r="N12"/>
  <c r="F12" i="3"/>
  <c r="E12"/>
  <c r="I12" l="1"/>
  <c r="J12" s="1"/>
  <c r="M13" i="2"/>
  <c r="H13"/>
  <c r="I13" s="1"/>
  <c r="N13" l="1"/>
  <c r="E13" i="3"/>
  <c r="F13"/>
  <c r="E14" i="2"/>
  <c r="H14" l="1"/>
  <c r="I14" s="1"/>
  <c r="M14"/>
  <c r="I13" i="3"/>
  <c r="J13" s="1"/>
  <c r="F14" l="1"/>
  <c r="E15" i="2"/>
  <c r="N14"/>
  <c r="E14" i="3"/>
  <c r="I14" l="1"/>
  <c r="J14" s="1"/>
  <c r="H15" i="2"/>
  <c r="I15" s="1"/>
  <c r="M15"/>
  <c r="N15" l="1"/>
  <c r="F15" i="3"/>
  <c r="E15"/>
  <c r="E16" i="2"/>
  <c r="I15" i="3" l="1"/>
  <c r="J15" s="1"/>
  <c r="H16" i="2"/>
  <c r="I16" s="1"/>
  <c r="M16"/>
  <c r="E17" l="1"/>
  <c r="E16" i="3"/>
  <c r="N16" i="2"/>
  <c r="F16" i="3"/>
  <c r="I16" l="1"/>
  <c r="J16" s="1"/>
  <c r="M17" i="2"/>
  <c r="H17"/>
  <c r="I17" s="1"/>
  <c r="N17" l="1"/>
  <c r="E18"/>
  <c r="E17" i="3"/>
  <c r="F17"/>
  <c r="I17" l="1"/>
  <c r="J17" s="1"/>
  <c r="M18" i="2"/>
  <c r="H18"/>
  <c r="I18" s="1"/>
  <c r="N18" l="1"/>
  <c r="F18" i="3"/>
  <c r="E18"/>
  <c r="E19" i="2"/>
  <c r="H19" l="1"/>
  <c r="I19" s="1"/>
  <c r="M19"/>
  <c r="I18" i="3"/>
  <c r="J18" s="1"/>
  <c r="E19" l="1"/>
  <c r="F19"/>
  <c r="E20" i="2"/>
  <c r="N19"/>
  <c r="I19" i="3" l="1"/>
  <c r="J19" s="1"/>
  <c r="H20" i="2"/>
  <c r="I20" s="1"/>
  <c r="M20"/>
  <c r="E21" l="1"/>
  <c r="F20" i="3"/>
  <c r="E20"/>
  <c r="N20" i="2"/>
  <c r="I20" i="3" l="1"/>
  <c r="J20" s="1"/>
  <c r="H21" i="2"/>
  <c r="I21" s="1"/>
  <c r="M21"/>
  <c r="E21" i="3" l="1"/>
  <c r="F21"/>
  <c r="N21" i="2"/>
  <c r="E22"/>
  <c r="H22" l="1"/>
  <c r="I22" s="1"/>
  <c r="M22"/>
  <c r="I21" i="3"/>
  <c r="J21" s="1"/>
  <c r="N22" i="2" l="1"/>
  <c r="F22" i="3"/>
  <c r="E23" i="2"/>
  <c r="E22" i="3"/>
  <c r="I22" l="1"/>
  <c r="J22" s="1"/>
  <c r="H23" i="2"/>
  <c r="I23" s="1"/>
  <c r="M23"/>
  <c r="E24" l="1"/>
  <c r="N23"/>
  <c r="F23" i="3"/>
  <c r="E23"/>
  <c r="I23" l="1"/>
  <c r="J23" s="1"/>
  <c r="H24" i="2"/>
  <c r="I24" s="1"/>
  <c r="M24"/>
  <c r="E25" l="1"/>
  <c r="F24" i="3"/>
  <c r="N24" i="2"/>
  <c r="E24" i="3"/>
  <c r="I24" l="1"/>
  <c r="J24" s="1"/>
  <c r="H25" i="2"/>
  <c r="I25" s="1"/>
  <c r="M25"/>
  <c r="N25" l="1"/>
  <c r="E26"/>
  <c r="E25" i="3"/>
  <c r="F25"/>
  <c r="H26" i="2" l="1"/>
  <c r="I26" s="1"/>
  <c r="M26"/>
  <c r="I25" i="3"/>
  <c r="J25" s="1"/>
  <c r="N26" i="2" l="1"/>
  <c r="F26" i="3"/>
  <c r="E26"/>
  <c r="E27" i="2"/>
  <c r="I26" i="3" l="1"/>
  <c r="J26" s="1"/>
  <c r="H27" i="2"/>
  <c r="I27" s="1"/>
  <c r="M27"/>
  <c r="E27" i="3" l="1"/>
  <c r="F27"/>
  <c r="E28" i="2"/>
  <c r="N27"/>
  <c r="H28" l="1"/>
  <c r="I28" s="1"/>
  <c r="M28"/>
  <c r="I27" i="3"/>
  <c r="J27" s="1"/>
  <c r="E29" i="2" l="1"/>
  <c r="N28"/>
  <c r="F28" i="3"/>
  <c r="E28"/>
  <c r="M29" i="2" l="1"/>
  <c r="H29"/>
  <c r="I29" s="1"/>
  <c r="I28" i="3"/>
  <c r="J28" s="1"/>
  <c r="F29" l="1"/>
  <c r="E29"/>
  <c r="N29" i="2"/>
  <c r="E30"/>
  <c r="I29" i="3" l="1"/>
  <c r="J29" s="1"/>
  <c r="H30" i="2"/>
  <c r="I30" s="1"/>
  <c r="M30"/>
  <c r="N30" l="1"/>
  <c r="F30" i="3"/>
  <c r="E31" i="2"/>
  <c r="E30" i="3"/>
  <c r="I30" l="1"/>
  <c r="J30" s="1"/>
  <c r="H31" i="2"/>
  <c r="I31" s="1"/>
  <c r="M31"/>
  <c r="E32" l="1"/>
  <c r="N31"/>
  <c r="F31" i="3"/>
  <c r="E31"/>
  <c r="I31" l="1"/>
  <c r="J31" s="1"/>
  <c r="H32" i="2"/>
  <c r="I32" s="1"/>
  <c r="M32"/>
  <c r="F32" i="3" l="1"/>
  <c r="E32"/>
  <c r="N32" i="2"/>
  <c r="E33"/>
  <c r="I32" i="3" l="1"/>
  <c r="J32" s="1"/>
  <c r="M33" i="2"/>
  <c r="H33"/>
  <c r="I33" s="1"/>
  <c r="N33" l="1"/>
  <c r="E34"/>
  <c r="F33" i="3"/>
  <c r="E33"/>
  <c r="I33" l="1"/>
  <c r="J33" s="1"/>
  <c r="H34" i="2"/>
  <c r="I34" s="1"/>
  <c r="M34"/>
  <c r="N34" l="1"/>
  <c r="E34" i="3"/>
  <c r="E35" i="2"/>
  <c r="F34" i="3"/>
  <c r="I34" l="1"/>
  <c r="J34" s="1"/>
  <c r="H35" i="2"/>
  <c r="I35" s="1"/>
  <c r="M35"/>
  <c r="E35" i="3" l="1"/>
  <c r="F35"/>
  <c r="E36" i="2"/>
  <c r="N35"/>
  <c r="H36" l="1"/>
  <c r="I36" s="1"/>
  <c r="M36"/>
  <c r="I35" i="3"/>
  <c r="J35" s="1"/>
  <c r="E37" i="2" l="1"/>
  <c r="N36"/>
  <c r="F36" i="3"/>
  <c r="E36"/>
  <c r="M37" i="2" l="1"/>
  <c r="H37"/>
  <c r="I37" s="1"/>
  <c r="I36" i="3"/>
  <c r="J36" s="1"/>
  <c r="E37" l="1"/>
  <c r="N37" i="2"/>
  <c r="E38"/>
  <c r="F37" i="3"/>
  <c r="M38" i="2" l="1"/>
  <c r="H38"/>
  <c r="I38" s="1"/>
  <c r="I37" i="3"/>
  <c r="J37" s="1"/>
  <c r="N38" i="2" l="1"/>
  <c r="F38" i="3"/>
  <c r="E39" i="2"/>
  <c r="E38" i="3"/>
  <c r="I38" l="1"/>
  <c r="J38" s="1"/>
  <c r="H39" i="2"/>
  <c r="I39" s="1"/>
  <c r="M39"/>
  <c r="E40" l="1"/>
  <c r="N39"/>
  <c r="F39" i="3"/>
  <c r="E39"/>
  <c r="I39" l="1"/>
  <c r="J39" s="1"/>
  <c r="H40" i="2"/>
  <c r="I40" s="1"/>
  <c r="M40"/>
  <c r="N40" l="1"/>
  <c r="E40" i="3"/>
  <c r="E41" i="2"/>
  <c r="F40" i="3"/>
  <c r="I40" l="1"/>
  <c r="J40" s="1"/>
  <c r="M41" i="2"/>
  <c r="H41"/>
  <c r="I41" s="1"/>
  <c r="E41" i="3" l="1"/>
  <c r="E42" i="2"/>
  <c r="N41"/>
  <c r="F41" i="3"/>
  <c r="I41" l="1"/>
  <c r="J41" s="1"/>
  <c r="M42" i="2"/>
  <c r="H42"/>
  <c r="I42" s="1"/>
  <c r="N42" l="1"/>
  <c r="F42" i="3"/>
  <c r="E43" i="2"/>
  <c r="E42" i="3"/>
  <c r="I42" l="1"/>
  <c r="J42" s="1"/>
  <c r="H43" i="2"/>
  <c r="I43" s="1"/>
  <c r="M43"/>
  <c r="E43" i="3" l="1"/>
  <c r="F43"/>
  <c r="E44" i="2"/>
  <c r="N43"/>
  <c r="H44" l="1"/>
  <c r="I44" s="1"/>
  <c r="M44"/>
  <c r="I43" i="3"/>
  <c r="J43" s="1"/>
  <c r="E45" i="2" l="1"/>
  <c r="N44"/>
  <c r="F44" i="3"/>
  <c r="E44"/>
  <c r="M45" i="2" l="1"/>
  <c r="H45"/>
  <c r="I45" s="1"/>
  <c r="I44" i="3"/>
  <c r="J44" s="1"/>
  <c r="N45" i="2" l="1"/>
  <c r="F45" i="3"/>
  <c r="E46" i="2"/>
  <c r="E45" i="3"/>
  <c r="I45" l="1"/>
  <c r="J45" s="1"/>
  <c r="H46" i="2"/>
  <c r="I46" s="1"/>
  <c r="M46"/>
  <c r="F46" i="3" l="1"/>
  <c r="E47" i="2"/>
  <c r="N46"/>
  <c r="E46" i="3"/>
  <c r="I46" l="1"/>
  <c r="J46" s="1"/>
  <c r="H47" i="2"/>
  <c r="I47" s="1"/>
  <c r="M47"/>
  <c r="E48" l="1"/>
  <c r="N47"/>
  <c r="F47" i="3"/>
  <c r="E47"/>
  <c r="I47" l="1"/>
  <c r="J47" s="1"/>
  <c r="H48" i="2"/>
  <c r="I48" s="1"/>
  <c r="M48"/>
  <c r="E48" i="3" l="1"/>
  <c r="F48"/>
  <c r="E49" i="2"/>
  <c r="N48"/>
  <c r="M49" l="1"/>
  <c r="H49"/>
  <c r="I49" s="1"/>
  <c r="I48" i="3"/>
  <c r="J48" s="1"/>
  <c r="E50" i="2" l="1"/>
  <c r="E49" i="3"/>
  <c r="F49"/>
  <c r="N49" i="2"/>
  <c r="I49" i="3" l="1"/>
  <c r="J49" s="1"/>
  <c r="H50" i="2"/>
  <c r="I50" s="1"/>
  <c r="M50"/>
  <c r="N50" l="1"/>
  <c r="F50" i="3"/>
  <c r="E51" i="2"/>
  <c r="E50" i="3"/>
  <c r="I50" l="1"/>
  <c r="J50" s="1"/>
  <c r="H51" i="2"/>
  <c r="I51" s="1"/>
  <c r="M51"/>
  <c r="E52" l="1"/>
  <c r="E51" i="3"/>
  <c r="N51" i="2"/>
  <c r="F51" i="3"/>
  <c r="I51" l="1"/>
  <c r="J51" s="1"/>
  <c r="H52" i="2"/>
  <c r="I52" s="1"/>
  <c r="M52"/>
  <c r="F52" i="3" l="1"/>
  <c r="E52"/>
  <c r="N52" i="2"/>
  <c r="E53"/>
  <c r="I52" i="3" l="1"/>
  <c r="J52" s="1"/>
  <c r="M53" i="2"/>
  <c r="H53"/>
  <c r="I53" s="1"/>
  <c r="E53" i="3" l="1"/>
  <c r="F53"/>
  <c r="N53" i="2"/>
  <c r="I53" i="3" l="1"/>
  <c r="J53" s="1"/>
</calcChain>
</file>

<file path=xl/sharedStrings.xml><?xml version="1.0" encoding="utf-8"?>
<sst xmlns="http://schemas.openxmlformats.org/spreadsheetml/2006/main" count="104" uniqueCount="85">
  <si>
    <t>Forecast Demand</t>
  </si>
  <si>
    <t>1st (1-13)</t>
  </si>
  <si>
    <t>2nd (14-26)</t>
  </si>
  <si>
    <t>3rd (27-39)</t>
  </si>
  <si>
    <t>4th (40-52)</t>
  </si>
  <si>
    <t>Quarter (Week Numbers)</t>
  </si>
  <si>
    <t>1st (Next Year)</t>
  </si>
  <si>
    <t>Notes</t>
  </si>
  <si>
    <t>Ending Inventory Target</t>
  </si>
  <si>
    <t xml:space="preserve"> 1,000 case units.</t>
  </si>
  <si>
    <t>Emplyees per line</t>
  </si>
  <si>
    <t>Standard production rate (each line)</t>
  </si>
  <si>
    <t>Cases per hour</t>
  </si>
  <si>
    <t>per hour</t>
  </si>
  <si>
    <t>Overtime pay rate</t>
  </si>
  <si>
    <t>Standard hours per shift</t>
  </si>
  <si>
    <t>hours</t>
  </si>
  <si>
    <t>Maximum overtime per day</t>
  </si>
  <si>
    <t>Inventory carry cost</t>
  </si>
  <si>
    <t>per case</t>
  </si>
  <si>
    <t>per case (per year)</t>
  </si>
  <si>
    <t>Stockout cost</t>
  </si>
  <si>
    <t>Planning Data</t>
  </si>
  <si>
    <t>Employee hiring and training cost</t>
  </si>
  <si>
    <t>per employee</t>
  </si>
  <si>
    <t>Employee layoff cost</t>
  </si>
  <si>
    <t>Each number is a 13 week forecast.</t>
  </si>
  <si>
    <t>Numbers</t>
  </si>
  <si>
    <t>Units of measure</t>
  </si>
  <si>
    <t>Aggregate Plan</t>
  </si>
  <si>
    <t>Lines run</t>
  </si>
  <si>
    <t>Overtime hours per day</t>
  </si>
  <si>
    <t>Beginning Inventory</t>
  </si>
  <si>
    <t>Production</t>
  </si>
  <si>
    <t>Expected Demand</t>
  </si>
  <si>
    <t>Ending Inventory</t>
  </si>
  <si>
    <t>Employees</t>
  </si>
  <si>
    <t>Cost of Plan</t>
  </si>
  <si>
    <t>Deviation from Inventory Target</t>
  </si>
  <si>
    <t>Labor Regular Time</t>
  </si>
  <si>
    <t>Labor Overtime</t>
  </si>
  <si>
    <t>Hiring and Training</t>
  </si>
  <si>
    <t>Layoff</t>
  </si>
  <si>
    <t>Inventory Carry Cost</t>
  </si>
  <si>
    <t>Stockout Cost</t>
  </si>
  <si>
    <t>employees</t>
  </si>
  <si>
    <t>Profit margin loss</t>
  </si>
  <si>
    <t>Carrying cost per year,divided by 4, multiplied by 1,000.</t>
  </si>
  <si>
    <t>Total Cost of Plan</t>
  </si>
  <si>
    <t>Scheduled Production</t>
  </si>
  <si>
    <t>Actual Production</t>
  </si>
  <si>
    <t>1st</t>
  </si>
  <si>
    <t>2nd</t>
  </si>
  <si>
    <t>3rd</t>
  </si>
  <si>
    <t>4th</t>
  </si>
  <si>
    <t>Overtime Scheduled (hours)</t>
  </si>
  <si>
    <t>Lines Scheduled</t>
  </si>
  <si>
    <t>Qtr</t>
  </si>
  <si>
    <t>Wk</t>
  </si>
  <si>
    <t>Expected Ending Inventory</t>
  </si>
  <si>
    <t>Actual Ending Inventory</t>
  </si>
  <si>
    <t>Expected Weeks-of-Supply</t>
  </si>
  <si>
    <t>5th</t>
  </si>
  <si>
    <t>Actual Demand (1,000 Cases)</t>
  </si>
  <si>
    <t>Inventory Carrying Cost</t>
  </si>
  <si>
    <t>Layoff Cost</t>
  </si>
  <si>
    <t>Total For Week</t>
  </si>
  <si>
    <t xml:space="preserve">Cumulative </t>
  </si>
  <si>
    <t>Quarter Budget</t>
  </si>
  <si>
    <t>Regular Production Cost</t>
  </si>
  <si>
    <t>Overtime Production Cost</t>
  </si>
  <si>
    <t>Hiring and Training Cost</t>
  </si>
  <si>
    <t>Actual Production Rate (cases/hour)</t>
  </si>
  <si>
    <t>Initial number of employees</t>
  </si>
  <si>
    <t>Employee pay rate</t>
  </si>
  <si>
    <t>StockOut Level</t>
  </si>
  <si>
    <t>This is calculated based on 2 weeks of future forecast demand.</t>
  </si>
  <si>
    <t>Construct your solution with the cyan color entries.</t>
  </si>
  <si>
    <t>Check if the ending inventory is larger than the Target.</t>
  </si>
  <si>
    <t>Formulate how many employees are on duty.</t>
  </si>
  <si>
    <t>Formulate the cost of your plan</t>
  </si>
  <si>
    <t xml:space="preserve">Formulate the quantity of production and ending  </t>
  </si>
  <si>
    <t xml:space="preserve">inventory that based on the number of production lines </t>
  </si>
  <si>
    <t>run and number of OT hours.</t>
  </si>
  <si>
    <t>Employees are paid for 8 hrs work per day. Work 40 hours in a week</t>
    <phoneticPr fontId="0" type="noConversion"/>
  </si>
</sst>
</file>

<file path=xl/styles.xml><?xml version="1.0" encoding="utf-8"?>
<styleSheet xmlns="http://schemas.openxmlformats.org/spreadsheetml/2006/main">
  <numFmts count="4">
    <numFmt numFmtId="176" formatCode="&quot;$&quot;#,##0.00"/>
    <numFmt numFmtId="177" formatCode="#,##0.0"/>
    <numFmt numFmtId="178" formatCode="&quot;$&quot;#,##0"/>
    <numFmt numFmtId="179" formatCode="0.0"/>
  </numFmts>
  <fonts count="4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49" fontId="1" fillId="0" borderId="0" xfId="0" applyNumberFormat="1" applyFont="1" applyAlignment="1">
      <alignment horizontal="left" vertical="center" wrapText="1"/>
    </xf>
    <xf numFmtId="177" fontId="0" fillId="0" borderId="0" xfId="0" applyNumberFormat="1"/>
    <xf numFmtId="49" fontId="2" fillId="0" borderId="0" xfId="0" applyNumberFormat="1" applyFont="1" applyAlignment="1">
      <alignment horizontal="left" vertical="center" wrapText="1"/>
    </xf>
    <xf numFmtId="1" fontId="2" fillId="0" borderId="0" xfId="0" applyNumberFormat="1" applyFont="1" applyAlignment="1">
      <alignment horizontal="right" vertical="center" wrapText="1"/>
    </xf>
    <xf numFmtId="3" fontId="0" fillId="0" borderId="0" xfId="0" applyNumberFormat="1"/>
    <xf numFmtId="178" fontId="0" fillId="0" borderId="0" xfId="0" applyNumberFormat="1"/>
    <xf numFmtId="49" fontId="1" fillId="0" borderId="0" xfId="0" applyNumberFormat="1" applyFont="1" applyAlignment="1">
      <alignment horizontal="right" vertical="center" wrapText="1"/>
    </xf>
    <xf numFmtId="0" fontId="0" fillId="2" borderId="0" xfId="0" applyFill="1" applyAlignment="1" applyProtection="1">
      <alignment horizontal="center"/>
      <protection locked="0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0" fillId="3" borderId="0" xfId="0" applyFill="1" applyAlignment="1" applyProtection="1">
      <alignment horizontal="center"/>
      <protection locked="0"/>
    </xf>
    <xf numFmtId="177" fontId="0" fillId="0" borderId="0" xfId="0" applyNumberFormat="1" applyAlignment="1">
      <alignment horizontal="center"/>
    </xf>
    <xf numFmtId="179" fontId="0" fillId="0" borderId="0" xfId="0" applyNumberFormat="1"/>
    <xf numFmtId="177" fontId="0" fillId="4" borderId="0" xfId="0" applyNumberFormat="1" applyFill="1"/>
    <xf numFmtId="177" fontId="0" fillId="5" borderId="0" xfId="0" applyNumberFormat="1" applyFill="1"/>
    <xf numFmtId="0" fontId="0" fillId="5" borderId="0" xfId="0" applyFill="1"/>
    <xf numFmtId="178" fontId="0" fillId="6" borderId="0" xfId="0" applyNumberFormat="1" applyFill="1"/>
    <xf numFmtId="178" fontId="0" fillId="7" borderId="0" xfId="0" applyNumberFormat="1" applyFill="1"/>
    <xf numFmtId="178" fontId="0" fillId="8" borderId="0" xfId="0" applyNumberFormat="1" applyFill="1"/>
    <xf numFmtId="0" fontId="0" fillId="0" borderId="0" xfId="0" applyAlignment="1">
      <alignment horizontal="left" vertical="center" wrapText="1"/>
    </xf>
    <xf numFmtId="0" fontId="1" fillId="0" borderId="1" xfId="0" applyFont="1" applyBorder="1" applyAlignment="1">
      <alignment horizontal="left" vertical="top" wrapText="1"/>
    </xf>
    <xf numFmtId="0" fontId="0" fillId="0" borderId="1" xfId="0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3" fontId="0" fillId="0" borderId="1" xfId="0" applyNumberFormat="1" applyBorder="1" applyAlignment="1">
      <alignment horizontal="right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title>
      <c:tx>
        <c:rich>
          <a:bodyPr/>
          <a:lstStyle/>
          <a:p>
            <a:pPr>
              <a:defRPr lang="en-US"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Forecast Demand by Quarter (1,000 Case Units)</a:t>
            </a:r>
          </a:p>
        </c:rich>
      </c:tx>
      <c:layout>
        <c:manualLayout>
          <c:xMode val="edge"/>
          <c:yMode val="edge"/>
          <c:x val="0.23577278449949873"/>
          <c:y val="4.687499999999998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569126669538144"/>
          <c:y val="0.27604307069432926"/>
          <c:w val="0.86585537715831729"/>
          <c:h val="0.51041926279328809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'Aggregate Plan'!$B$2:$F$2</c:f>
              <c:strCache>
                <c:ptCount val="5"/>
                <c:pt idx="0">
                  <c:v>1st (1-13)</c:v>
                </c:pt>
                <c:pt idx="1">
                  <c:v>2nd (14-26)</c:v>
                </c:pt>
                <c:pt idx="2">
                  <c:v>3rd (27-39)</c:v>
                </c:pt>
                <c:pt idx="3">
                  <c:v>4th (40-52)</c:v>
                </c:pt>
                <c:pt idx="4">
                  <c:v>1st (Next Year)</c:v>
                </c:pt>
              </c:strCache>
            </c:strRef>
          </c:cat>
          <c:val>
            <c:numRef>
              <c:f>'Aggregate Plan'!$B$3:$F$3</c:f>
              <c:numCache>
                <c:formatCode>#,##0</c:formatCode>
                <c:ptCount val="5"/>
                <c:pt idx="0">
                  <c:v>2000</c:v>
                </c:pt>
                <c:pt idx="1">
                  <c:v>2200</c:v>
                </c:pt>
                <c:pt idx="2">
                  <c:v>2500</c:v>
                </c:pt>
                <c:pt idx="3">
                  <c:v>2650</c:v>
                </c:pt>
                <c:pt idx="4">
                  <c:v>2200</c:v>
                </c:pt>
              </c:numCache>
            </c:numRef>
          </c:val>
        </c:ser>
        <c:axId val="107800064"/>
        <c:axId val="107801600"/>
      </c:barChart>
      <c:catAx>
        <c:axId val="10780006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07801600"/>
        <c:crosses val="autoZero"/>
        <c:auto val="1"/>
        <c:lblAlgn val="ctr"/>
        <c:lblOffset val="100"/>
        <c:tickLblSkip val="1"/>
        <c:tickMarkSkip val="1"/>
      </c:catAx>
      <c:valAx>
        <c:axId val="1078016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TW"/>
          </a:p>
        </c:txPr>
        <c:crossAx val="10780006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zh-TW"/>
    </a:p>
  </c:txPr>
  <c:printSettings>
    <c:headerFooter alignWithMargins="0"/>
    <c:pageMargins b="1" l="0.75000000000000056" r="0.75000000000000056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28575</xdr:colOff>
      <xdr:row>6</xdr:row>
      <xdr:rowOff>142875</xdr:rowOff>
    </xdr:from>
    <xdr:to>
      <xdr:col>9</xdr:col>
      <xdr:colOff>447675</xdr:colOff>
      <xdr:row>18</xdr:row>
      <xdr:rowOff>28575</xdr:rowOff>
    </xdr:to>
    <xdr:graphicFrame macro="">
      <xdr:nvGraphicFramePr>
        <xdr:cNvPr id="10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topLeftCell="A24" zoomScale="85" zoomScaleNormal="85" workbookViewId="0">
      <selection activeCell="G40" sqref="G40"/>
    </sheetView>
  </sheetViews>
  <sheetFormatPr defaultRowHeight="13.2"/>
  <cols>
    <col min="1" max="1" width="31.109375" customWidth="1"/>
    <col min="2" max="2" width="14.88671875" customWidth="1"/>
    <col min="3" max="3" width="17.109375" customWidth="1"/>
    <col min="4" max="4" width="12.6640625" customWidth="1"/>
    <col min="5" max="5" width="13.33203125" customWidth="1"/>
    <col min="6" max="6" width="14.44140625" customWidth="1"/>
    <col min="7" max="7" width="18" customWidth="1"/>
  </cols>
  <sheetData>
    <row r="1" spans="1:9">
      <c r="A1" s="30" t="s">
        <v>9</v>
      </c>
      <c r="B1" s="35" t="s">
        <v>5</v>
      </c>
      <c r="C1" s="35"/>
      <c r="D1" s="35"/>
      <c r="E1" s="35"/>
      <c r="F1" s="31"/>
    </row>
    <row r="2" spans="1:9">
      <c r="A2" s="31"/>
      <c r="B2" s="32" t="s">
        <v>1</v>
      </c>
      <c r="C2" s="32" t="s">
        <v>2</v>
      </c>
      <c r="D2" s="32" t="s">
        <v>3</v>
      </c>
      <c r="E2" s="32" t="s">
        <v>4</v>
      </c>
      <c r="F2" s="32" t="s">
        <v>6</v>
      </c>
      <c r="G2" s="1" t="s">
        <v>7</v>
      </c>
    </row>
    <row r="3" spans="1:9">
      <c r="A3" s="33" t="s">
        <v>0</v>
      </c>
      <c r="B3" s="34">
        <v>2000</v>
      </c>
      <c r="C3" s="34">
        <v>2200</v>
      </c>
      <c r="D3" s="34">
        <v>2500</v>
      </c>
      <c r="E3" s="34">
        <v>2650</v>
      </c>
      <c r="F3" s="34">
        <v>2200</v>
      </c>
      <c r="G3" s="38" t="s">
        <v>26</v>
      </c>
      <c r="H3" s="39"/>
      <c r="I3" s="39"/>
    </row>
    <row r="4" spans="1:9">
      <c r="A4" s="33" t="s">
        <v>8</v>
      </c>
      <c r="B4" s="34">
        <f>(C3/13)*2</f>
        <v>338.46153846153845</v>
      </c>
      <c r="C4" s="34">
        <f>(D3/13)*2</f>
        <v>384.61538461538464</v>
      </c>
      <c r="D4" s="34">
        <f>(E3/13)*2</f>
        <v>407.69230769230768</v>
      </c>
      <c r="E4" s="34">
        <f>(F3/13)*2</f>
        <v>338.46153846153845</v>
      </c>
      <c r="F4" s="34"/>
      <c r="G4" s="40" t="s">
        <v>76</v>
      </c>
      <c r="H4" s="39"/>
      <c r="I4" s="39"/>
    </row>
    <row r="5" spans="1:9">
      <c r="G5" s="39"/>
      <c r="H5" s="39"/>
      <c r="I5" s="39"/>
    </row>
    <row r="6" spans="1:9">
      <c r="A6" s="2" t="s">
        <v>22</v>
      </c>
      <c r="B6" s="8" t="s">
        <v>27</v>
      </c>
      <c r="C6" s="8" t="s">
        <v>28</v>
      </c>
      <c r="D6" s="8" t="s">
        <v>7</v>
      </c>
    </row>
    <row r="7" spans="1:9">
      <c r="A7" s="11" t="s">
        <v>73</v>
      </c>
      <c r="B7" s="12">
        <v>60</v>
      </c>
      <c r="C7" s="11" t="s">
        <v>45</v>
      </c>
      <c r="D7" s="8"/>
    </row>
    <row r="8" spans="1:9">
      <c r="A8" s="7" t="s">
        <v>10</v>
      </c>
      <c r="B8" s="4">
        <v>6</v>
      </c>
      <c r="C8" s="6"/>
    </row>
    <row r="9" spans="1:9">
      <c r="A9" s="7" t="s">
        <v>11</v>
      </c>
      <c r="B9" s="4">
        <v>450</v>
      </c>
      <c r="C9" s="6" t="s">
        <v>12</v>
      </c>
    </row>
    <row r="10" spans="1:9">
      <c r="A10" s="7" t="s">
        <v>74</v>
      </c>
      <c r="B10" s="5">
        <v>20</v>
      </c>
      <c r="C10" s="6" t="s">
        <v>13</v>
      </c>
    </row>
    <row r="11" spans="1:9">
      <c r="A11" s="7" t="s">
        <v>14</v>
      </c>
      <c r="B11" s="5">
        <v>30</v>
      </c>
      <c r="C11" s="6" t="s">
        <v>13</v>
      </c>
    </row>
    <row r="12" spans="1:9">
      <c r="A12" s="7" t="s">
        <v>15</v>
      </c>
      <c r="B12" s="4">
        <v>7.5</v>
      </c>
      <c r="C12" s="6" t="s">
        <v>16</v>
      </c>
    </row>
    <row r="13" spans="1:9">
      <c r="A13" s="7" t="s">
        <v>17</v>
      </c>
      <c r="B13" s="4">
        <v>2</v>
      </c>
      <c r="C13" s="6" t="s">
        <v>16</v>
      </c>
    </row>
    <row r="14" spans="1:9">
      <c r="A14" s="7" t="s">
        <v>18</v>
      </c>
      <c r="B14" s="5">
        <v>1</v>
      </c>
      <c r="C14" s="6" t="s">
        <v>20</v>
      </c>
    </row>
    <row r="15" spans="1:9">
      <c r="A15" s="7" t="s">
        <v>21</v>
      </c>
      <c r="B15" s="5">
        <v>2.4</v>
      </c>
      <c r="C15" s="6" t="s">
        <v>19</v>
      </c>
      <c r="G15" t="s">
        <v>46</v>
      </c>
    </row>
    <row r="16" spans="1:9">
      <c r="A16" s="7" t="s">
        <v>23</v>
      </c>
      <c r="B16" s="5">
        <v>5000</v>
      </c>
      <c r="C16" s="6" t="s">
        <v>24</v>
      </c>
    </row>
    <row r="17" spans="1:7">
      <c r="A17" s="7" t="s">
        <v>25</v>
      </c>
      <c r="B17" s="5">
        <v>3000</v>
      </c>
      <c r="C17" s="6" t="s">
        <v>24</v>
      </c>
    </row>
    <row r="18" spans="1:7">
      <c r="A18" s="7"/>
      <c r="B18" s="4"/>
      <c r="C18" s="29"/>
    </row>
    <row r="19" spans="1:7">
      <c r="A19" s="9" t="s">
        <v>29</v>
      </c>
      <c r="B19" s="36" t="s">
        <v>5</v>
      </c>
      <c r="C19" s="36"/>
      <c r="D19" s="36"/>
      <c r="E19" s="36"/>
    </row>
    <row r="20" spans="1:7">
      <c r="B20" s="1" t="s">
        <v>1</v>
      </c>
      <c r="C20" s="1" t="s">
        <v>2</v>
      </c>
      <c r="D20" s="1" t="s">
        <v>3</v>
      </c>
      <c r="E20" s="1" t="s">
        <v>4</v>
      </c>
      <c r="G20" s="1" t="s">
        <v>7</v>
      </c>
    </row>
    <row r="21" spans="1:7">
      <c r="A21" s="7" t="s">
        <v>30</v>
      </c>
      <c r="B21" s="16">
        <v>8</v>
      </c>
      <c r="C21" s="16">
        <v>10</v>
      </c>
      <c r="D21" s="16">
        <v>9</v>
      </c>
      <c r="E21" s="16">
        <v>11</v>
      </c>
      <c r="G21" t="s">
        <v>77</v>
      </c>
    </row>
    <row r="22" spans="1:7">
      <c r="A22" s="7" t="s">
        <v>31</v>
      </c>
      <c r="B22" s="16">
        <v>0</v>
      </c>
      <c r="C22" s="16">
        <v>1</v>
      </c>
      <c r="D22" s="16">
        <v>2</v>
      </c>
      <c r="E22" s="16">
        <v>0</v>
      </c>
    </row>
    <row r="23" spans="1:7">
      <c r="A23" s="7"/>
    </row>
    <row r="24" spans="1:7">
      <c r="A24" s="7" t="s">
        <v>32</v>
      </c>
      <c r="B24" s="23"/>
      <c r="C24" s="23"/>
      <c r="D24" s="23"/>
      <c r="E24" s="23"/>
      <c r="G24" t="s">
        <v>81</v>
      </c>
    </row>
    <row r="25" spans="1:7">
      <c r="A25" s="7" t="s">
        <v>33</v>
      </c>
      <c r="B25" s="23"/>
      <c r="C25" s="23"/>
      <c r="D25" s="23"/>
      <c r="E25" s="23"/>
      <c r="G25" t="s">
        <v>82</v>
      </c>
    </row>
    <row r="26" spans="1:7">
      <c r="A26" s="7" t="s">
        <v>34</v>
      </c>
      <c r="B26" s="23"/>
      <c r="C26" s="23"/>
      <c r="D26" s="23"/>
      <c r="E26" s="23"/>
      <c r="G26" t="s">
        <v>83</v>
      </c>
    </row>
    <row r="27" spans="1:7">
      <c r="A27" s="7" t="s">
        <v>35</v>
      </c>
      <c r="B27" s="23"/>
      <c r="C27" s="23"/>
      <c r="D27" s="23"/>
      <c r="E27" s="23"/>
    </row>
    <row r="28" spans="1:7">
      <c r="A28" s="7"/>
      <c r="B28" s="10"/>
      <c r="C28" s="10"/>
      <c r="D28" s="10"/>
      <c r="E28" s="10"/>
    </row>
    <row r="29" spans="1:7">
      <c r="A29" s="7" t="s">
        <v>38</v>
      </c>
      <c r="B29" s="24"/>
      <c r="C29" s="24"/>
      <c r="D29" s="24"/>
      <c r="E29" s="24"/>
      <c r="G29" t="s">
        <v>78</v>
      </c>
    </row>
    <row r="30" spans="1:7">
      <c r="A30" s="7" t="s">
        <v>36</v>
      </c>
      <c r="B30" s="25"/>
      <c r="C30" s="25"/>
      <c r="D30" s="25"/>
      <c r="E30" s="25"/>
      <c r="G30" t="s">
        <v>79</v>
      </c>
    </row>
    <row r="31" spans="1:7">
      <c r="A31" s="7"/>
    </row>
    <row r="32" spans="1:7">
      <c r="A32" s="9" t="s">
        <v>37</v>
      </c>
    </row>
    <row r="33" spans="1:7">
      <c r="A33" s="7" t="s">
        <v>39</v>
      </c>
      <c r="B33" s="26"/>
      <c r="C33" s="26"/>
      <c r="D33" s="26"/>
      <c r="E33" s="26"/>
      <c r="G33" t="s">
        <v>80</v>
      </c>
    </row>
    <row r="34" spans="1:7">
      <c r="A34" s="7" t="s">
        <v>40</v>
      </c>
      <c r="B34" s="26"/>
      <c r="C34" s="26"/>
      <c r="D34" s="26"/>
      <c r="E34" s="26"/>
    </row>
    <row r="35" spans="1:7">
      <c r="A35" s="7" t="s">
        <v>41</v>
      </c>
      <c r="B35" s="26"/>
      <c r="C35" s="26"/>
      <c r="D35" s="26"/>
      <c r="E35" s="26"/>
    </row>
    <row r="36" spans="1:7">
      <c r="A36" s="7" t="s">
        <v>42</v>
      </c>
      <c r="B36" s="26"/>
      <c r="C36" s="26"/>
      <c r="D36" s="26"/>
      <c r="E36" s="26"/>
    </row>
    <row r="37" spans="1:7">
      <c r="A37" s="7" t="s">
        <v>43</v>
      </c>
      <c r="B37" s="26"/>
      <c r="C37" s="26"/>
      <c r="D37" s="26"/>
      <c r="E37" s="26"/>
    </row>
    <row r="38" spans="1:7">
      <c r="A38" s="7" t="s">
        <v>44</v>
      </c>
      <c r="B38" s="26"/>
      <c r="C38" s="26"/>
      <c r="D38" s="26"/>
      <c r="E38" s="26"/>
    </row>
    <row r="39" spans="1:7">
      <c r="A39" s="15" t="s">
        <v>68</v>
      </c>
      <c r="B39" s="28">
        <f>SUM(B33:B38)</f>
        <v>0</v>
      </c>
      <c r="C39" s="28">
        <f>SUM(C33:C38)</f>
        <v>0</v>
      </c>
      <c r="D39" s="28">
        <f>SUM(D33:D38)</f>
        <v>0</v>
      </c>
      <c r="E39" s="28">
        <f>SUM(E33:E38)</f>
        <v>0</v>
      </c>
      <c r="G39" t="s">
        <v>84</v>
      </c>
    </row>
    <row r="40" spans="1:7">
      <c r="A40" s="15"/>
      <c r="B40" s="14"/>
      <c r="C40" s="14"/>
      <c r="D40" s="14"/>
      <c r="E40" s="14"/>
      <c r="G40" t="s">
        <v>47</v>
      </c>
    </row>
    <row r="41" spans="1:7">
      <c r="A41" s="37" t="s">
        <v>48</v>
      </c>
      <c r="B41" s="37"/>
      <c r="C41" s="37"/>
      <c r="D41" s="37"/>
      <c r="E41" s="27">
        <f>SUM(B39:E39)</f>
        <v>0</v>
      </c>
    </row>
  </sheetData>
  <mergeCells count="5">
    <mergeCell ref="B1:E1"/>
    <mergeCell ref="B19:E19"/>
    <mergeCell ref="A41:D41"/>
    <mergeCell ref="G3:I3"/>
    <mergeCell ref="G4:I5"/>
  </mergeCells>
  <phoneticPr fontId="0" type="noConversion"/>
  <printOptions horizontalCentered="1"/>
  <pageMargins left="0.75" right="0.75" top="1" bottom="1" header="0.5" footer="0.5"/>
  <pageSetup scale="61" fitToHeight="2" orientation="landscape" r:id="rId1"/>
  <headerFooter alignWithMargins="0"/>
  <cellWatches>
    <cellWatch r="B38"/>
  </cellWatche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1"/>
  <sheetViews>
    <sheetView workbookViewId="0">
      <selection activeCell="K2" sqref="K2"/>
    </sheetView>
  </sheetViews>
  <sheetFormatPr defaultRowHeight="13.2"/>
  <cols>
    <col min="1" max="1" width="4.33203125" bestFit="1" customWidth="1"/>
    <col min="2" max="2" width="3.88671875" style="18" bestFit="1" customWidth="1"/>
    <col min="3" max="9" width="10.6640625" style="18" customWidth="1"/>
    <col min="10" max="10" width="13.44140625" style="18" customWidth="1"/>
    <col min="11" max="11" width="13.33203125" style="18" customWidth="1"/>
    <col min="12" max="13" width="10.6640625" style="18" customWidth="1"/>
    <col min="17" max="17" width="11.33203125" customWidth="1"/>
    <col min="18" max="18" width="10.44140625" customWidth="1"/>
    <col min="19" max="19" width="10.5546875" customWidth="1"/>
  </cols>
  <sheetData>
    <row r="1" spans="1:14" s="3" customFormat="1" ht="30.6">
      <c r="A1" s="3" t="s">
        <v>57</v>
      </c>
      <c r="B1" s="3" t="s">
        <v>58</v>
      </c>
      <c r="C1" s="17" t="s">
        <v>56</v>
      </c>
      <c r="D1" s="17" t="s">
        <v>55</v>
      </c>
      <c r="E1" s="17" t="s">
        <v>32</v>
      </c>
      <c r="F1" s="17" t="s">
        <v>49</v>
      </c>
      <c r="G1" s="17" t="s">
        <v>0</v>
      </c>
      <c r="H1" s="17" t="s">
        <v>59</v>
      </c>
      <c r="I1" s="17" t="s">
        <v>61</v>
      </c>
      <c r="J1" s="17" t="s">
        <v>72</v>
      </c>
      <c r="K1" s="17" t="s">
        <v>63</v>
      </c>
      <c r="L1" s="17" t="s">
        <v>50</v>
      </c>
      <c r="M1" s="17" t="s">
        <v>60</v>
      </c>
      <c r="N1" s="3" t="s">
        <v>75</v>
      </c>
    </row>
    <row r="2" spans="1:14">
      <c r="A2" s="41" t="s">
        <v>51</v>
      </c>
      <c r="B2" s="18">
        <v>1</v>
      </c>
      <c r="C2" s="20"/>
      <c r="D2" s="20"/>
      <c r="E2" s="21">
        <f>'Aggregate Plan'!B24</f>
        <v>0</v>
      </c>
      <c r="F2" s="21">
        <f>(C2*5*'Aggregate Plan'!$B$12+C2*D2*5)*'Aggregate Plan'!$B$9/1000</f>
        <v>0</v>
      </c>
      <c r="G2" s="21">
        <f>'Aggregate Plan'!$B$3/13</f>
        <v>153.84615384615384</v>
      </c>
      <c r="H2" s="21">
        <f>E2+F2-G2</f>
        <v>-153.84615384615384</v>
      </c>
      <c r="I2" s="21">
        <f>H2/AVERAGE(G3:G8)</f>
        <v>-1</v>
      </c>
      <c r="J2" s="20"/>
      <c r="K2" s="21">
        <f>'Aggregate Plan'!$B$3/13</f>
        <v>153.84615384615384</v>
      </c>
      <c r="L2" s="21">
        <f>IF(J2&gt;0,J2*(C2*5*'Aggregate Plan'!$B$12+'Simulation Worksheet'!D2*5*C2)/1000,0)</f>
        <v>0</v>
      </c>
      <c r="M2" s="21">
        <f>IF(K2&gt;0,E2-K2+L2,0)</f>
        <v>-153.84615384615384</v>
      </c>
      <c r="N2" s="22">
        <f>IF(M2&lt;0,ABS(M2),0)</f>
        <v>153.84615384615384</v>
      </c>
    </row>
    <row r="3" spans="1:14">
      <c r="A3" s="41"/>
      <c r="B3" s="18">
        <v>2</v>
      </c>
      <c r="C3" s="20"/>
      <c r="D3" s="20"/>
      <c r="E3" s="21">
        <f>IF(M2=0,H2,M2)</f>
        <v>-153.84615384615384</v>
      </c>
      <c r="F3" s="21">
        <f>(C3*5*'Aggregate Plan'!$B$12+C3*D3*5)*'Aggregate Plan'!$B$9/1000</f>
        <v>0</v>
      </c>
      <c r="G3" s="21">
        <f>'Aggregate Plan'!$B$3/13</f>
        <v>153.84615384615384</v>
      </c>
      <c r="H3" s="21">
        <f t="shared" ref="H3:H14" si="0">E3+F3-G3</f>
        <v>-307.69230769230768</v>
      </c>
      <c r="I3" s="21">
        <f t="shared" ref="I3:I53" si="1">H3/AVERAGE(G4:G9)</f>
        <v>-2</v>
      </c>
      <c r="J3" s="20"/>
      <c r="K3" s="21">
        <f>'Aggregate Plan'!$B$3/13</f>
        <v>153.84615384615384</v>
      </c>
      <c r="L3" s="21">
        <f>IF(J3&gt;0,J3*(C3*5*'Aggregate Plan'!$B$12+'Simulation Worksheet'!D3*5*C3)/1000,0)</f>
        <v>0</v>
      </c>
      <c r="M3" s="21">
        <f t="shared" ref="M3:M53" si="2">IF(K3&gt;0,E3-K3+L3,0)</f>
        <v>-307.69230769230768</v>
      </c>
      <c r="N3" s="22">
        <f t="shared" ref="N3:N53" si="3">IF(M3&lt;0,ABS(M3),0)</f>
        <v>307.69230769230768</v>
      </c>
    </row>
    <row r="4" spans="1:14">
      <c r="A4" s="41"/>
      <c r="B4" s="18">
        <v>3</v>
      </c>
      <c r="C4" s="20"/>
      <c r="D4" s="20"/>
      <c r="E4" s="21">
        <f t="shared" ref="E4:E14" si="4">IF(M3=0,H3,M3)</f>
        <v>-307.69230769230768</v>
      </c>
      <c r="F4" s="21">
        <f>(C4*5*'Aggregate Plan'!$B$12+C4*D4*5)*'Aggregate Plan'!$B$9/1000</f>
        <v>0</v>
      </c>
      <c r="G4" s="21">
        <f>'Aggregate Plan'!$B$3/13</f>
        <v>153.84615384615384</v>
      </c>
      <c r="H4" s="21">
        <f t="shared" si="0"/>
        <v>-461.53846153846155</v>
      </c>
      <c r="I4" s="21">
        <f t="shared" si="1"/>
        <v>-3</v>
      </c>
      <c r="J4" s="20"/>
      <c r="K4" s="21">
        <f>'Aggregate Plan'!$B$3/13</f>
        <v>153.84615384615384</v>
      </c>
      <c r="L4" s="21">
        <f>IF(J4&gt;0,J4*(C4*5*'Aggregate Plan'!$B$12+'Simulation Worksheet'!D4*5*C4)/1000,0)</f>
        <v>0</v>
      </c>
      <c r="M4" s="21">
        <f t="shared" si="2"/>
        <v>-461.53846153846155</v>
      </c>
      <c r="N4" s="22">
        <f t="shared" si="3"/>
        <v>461.53846153846155</v>
      </c>
    </row>
    <row r="5" spans="1:14">
      <c r="A5" s="41"/>
      <c r="B5" s="18">
        <v>4</v>
      </c>
      <c r="C5" s="20"/>
      <c r="D5" s="20"/>
      <c r="E5" s="21">
        <f t="shared" si="4"/>
        <v>-461.53846153846155</v>
      </c>
      <c r="F5" s="21">
        <f>(C5*5*'Aggregate Plan'!$B$12+C5*D5*5)*'Aggregate Plan'!$B$9/1000</f>
        <v>0</v>
      </c>
      <c r="G5" s="21">
        <f>'Aggregate Plan'!$B$3/13</f>
        <v>153.84615384615384</v>
      </c>
      <c r="H5" s="21">
        <f t="shared" si="0"/>
        <v>-615.38461538461536</v>
      </c>
      <c r="I5" s="21">
        <f t="shared" si="1"/>
        <v>-4</v>
      </c>
      <c r="J5" s="20"/>
      <c r="K5" s="21">
        <f>'Aggregate Plan'!$B$3/13</f>
        <v>153.84615384615384</v>
      </c>
      <c r="L5" s="21">
        <f>IF(J5&gt;0,J5*(C5*5*'Aggregate Plan'!$B$12+'Simulation Worksheet'!D5*5*C5)/1000,0)</f>
        <v>0</v>
      </c>
      <c r="M5" s="21">
        <f t="shared" si="2"/>
        <v>-615.38461538461536</v>
      </c>
      <c r="N5" s="22">
        <f t="shared" si="3"/>
        <v>615.38461538461536</v>
      </c>
    </row>
    <row r="6" spans="1:14">
      <c r="A6" s="41"/>
      <c r="B6" s="18">
        <v>5</v>
      </c>
      <c r="C6" s="20"/>
      <c r="D6" s="20"/>
      <c r="E6" s="21">
        <f t="shared" si="4"/>
        <v>-615.38461538461536</v>
      </c>
      <c r="F6" s="21">
        <f>(C6*5*'Aggregate Plan'!$B$12+C6*D6*5)*'Aggregate Plan'!$B$9/1000</f>
        <v>0</v>
      </c>
      <c r="G6" s="21">
        <f>'Aggregate Plan'!$B$3/13</f>
        <v>153.84615384615384</v>
      </c>
      <c r="H6" s="21">
        <f t="shared" si="0"/>
        <v>-769.23076923076917</v>
      </c>
      <c r="I6" s="21">
        <f t="shared" si="1"/>
        <v>-5</v>
      </c>
      <c r="J6" s="20"/>
      <c r="K6" s="21">
        <f>'Aggregate Plan'!$B$3/13</f>
        <v>153.84615384615384</v>
      </c>
      <c r="L6" s="21">
        <f>IF(J6&gt;0,J6*(C6*5*'Aggregate Plan'!$B$12+'Simulation Worksheet'!D6*5*C6)/1000,0)</f>
        <v>0</v>
      </c>
      <c r="M6" s="21">
        <f t="shared" si="2"/>
        <v>-769.23076923076917</v>
      </c>
      <c r="N6" s="22">
        <f t="shared" si="3"/>
        <v>769.23076923076917</v>
      </c>
    </row>
    <row r="7" spans="1:14">
      <c r="A7" s="41"/>
      <c r="B7" s="18">
        <v>6</v>
      </c>
      <c r="C7" s="20"/>
      <c r="D7" s="20"/>
      <c r="E7" s="21">
        <f t="shared" si="4"/>
        <v>-769.23076923076917</v>
      </c>
      <c r="F7" s="21">
        <f>(C7*5*'Aggregate Plan'!$B$12+C7*D7*5)*'Aggregate Plan'!$B$9/1000</f>
        <v>0</v>
      </c>
      <c r="G7" s="21">
        <f>'Aggregate Plan'!$B$3/13</f>
        <v>153.84615384615384</v>
      </c>
      <c r="H7" s="21">
        <f t="shared" si="0"/>
        <v>-923.07692307692298</v>
      </c>
      <c r="I7" s="21">
        <f t="shared" si="1"/>
        <v>-6</v>
      </c>
      <c r="J7" s="20"/>
      <c r="K7" s="21">
        <f>'Aggregate Plan'!$B$3/13</f>
        <v>153.84615384615384</v>
      </c>
      <c r="L7" s="21">
        <f>IF(J7&gt;0,J7*(C7*5*'Aggregate Plan'!$B$12+'Simulation Worksheet'!D7*5*C7)/1000,0)</f>
        <v>0</v>
      </c>
      <c r="M7" s="21">
        <f t="shared" si="2"/>
        <v>-923.07692307692298</v>
      </c>
      <c r="N7" s="22">
        <f t="shared" si="3"/>
        <v>923.07692307692298</v>
      </c>
    </row>
    <row r="8" spans="1:14">
      <c r="A8" s="41"/>
      <c r="B8" s="18">
        <v>7</v>
      </c>
      <c r="C8" s="20"/>
      <c r="D8" s="20"/>
      <c r="E8" s="21">
        <f t="shared" si="4"/>
        <v>-923.07692307692298</v>
      </c>
      <c r="F8" s="21">
        <f>(C8*5*'Aggregate Plan'!$B$12+C8*D8*5)*'Aggregate Plan'!$B$9/1000</f>
        <v>0</v>
      </c>
      <c r="G8" s="21">
        <f>'Aggregate Plan'!$B$3/13</f>
        <v>153.84615384615384</v>
      </c>
      <c r="H8" s="21">
        <f t="shared" si="0"/>
        <v>-1076.9230769230769</v>
      </c>
      <c r="I8" s="21">
        <f t="shared" si="1"/>
        <v>-7</v>
      </c>
      <c r="J8" s="20"/>
      <c r="K8" s="21">
        <f>'Aggregate Plan'!$B$3/13</f>
        <v>153.84615384615384</v>
      </c>
      <c r="L8" s="21">
        <f>IF(J8&gt;0,J8*(C8*5*'Aggregate Plan'!$B$12+'Simulation Worksheet'!D8*5*C8)/1000,0)</f>
        <v>0</v>
      </c>
      <c r="M8" s="21">
        <f t="shared" si="2"/>
        <v>-1076.9230769230769</v>
      </c>
      <c r="N8" s="22">
        <f t="shared" si="3"/>
        <v>1076.9230769230769</v>
      </c>
    </row>
    <row r="9" spans="1:14">
      <c r="A9" s="41"/>
      <c r="B9" s="18">
        <v>8</v>
      </c>
      <c r="C9" s="20"/>
      <c r="D9" s="20"/>
      <c r="E9" s="21">
        <f t="shared" si="4"/>
        <v>-1076.9230769230769</v>
      </c>
      <c r="F9" s="21">
        <f>(C9*5*'Aggregate Plan'!$B$12+C9*D9*5)*'Aggregate Plan'!$B$9/1000</f>
        <v>0</v>
      </c>
      <c r="G9" s="21">
        <f>'Aggregate Plan'!$B$3/13</f>
        <v>153.84615384615384</v>
      </c>
      <c r="H9" s="21">
        <f t="shared" si="0"/>
        <v>-1230.7692307692307</v>
      </c>
      <c r="I9" s="21">
        <f t="shared" si="1"/>
        <v>-7.8688524590163942</v>
      </c>
      <c r="J9" s="20"/>
      <c r="K9" s="21">
        <f>'Aggregate Plan'!$B$3/13</f>
        <v>153.84615384615384</v>
      </c>
      <c r="L9" s="21">
        <f>IF(J9&gt;0,J9*(C9*5*'Aggregate Plan'!$B$12+'Simulation Worksheet'!D9*5*C9)/1000,0)</f>
        <v>0</v>
      </c>
      <c r="M9" s="21">
        <f t="shared" si="2"/>
        <v>-1230.7692307692307</v>
      </c>
      <c r="N9" s="22">
        <f t="shared" si="3"/>
        <v>1230.7692307692307</v>
      </c>
    </row>
    <row r="10" spans="1:14">
      <c r="A10" s="41"/>
      <c r="B10" s="18">
        <v>9</v>
      </c>
      <c r="C10" s="20"/>
      <c r="D10" s="20"/>
      <c r="E10" s="21">
        <f t="shared" si="4"/>
        <v>-1230.7692307692307</v>
      </c>
      <c r="F10" s="21">
        <f>(C10*5*'Aggregate Plan'!$B$12+C10*D10*5)*'Aggregate Plan'!$B$9/1000</f>
        <v>0</v>
      </c>
      <c r="G10" s="21">
        <f>'Aggregate Plan'!$B$3/13</f>
        <v>153.84615384615384</v>
      </c>
      <c r="H10" s="21">
        <f t="shared" si="0"/>
        <v>-1384.6153846153845</v>
      </c>
      <c r="I10" s="21">
        <f t="shared" si="1"/>
        <v>-8.7096774193548381</v>
      </c>
      <c r="J10" s="20"/>
      <c r="K10" s="21">
        <f>'Aggregate Plan'!$B$3/13</f>
        <v>153.84615384615384</v>
      </c>
      <c r="L10" s="21">
        <f>IF(J10&gt;0,J10*(C10*5*'Aggregate Plan'!$B$12+'Simulation Worksheet'!D10*5*C10)/1000,0)</f>
        <v>0</v>
      </c>
      <c r="M10" s="21">
        <f t="shared" si="2"/>
        <v>-1384.6153846153845</v>
      </c>
      <c r="N10" s="22">
        <f t="shared" si="3"/>
        <v>1384.6153846153845</v>
      </c>
    </row>
    <row r="11" spans="1:14">
      <c r="A11" s="41"/>
      <c r="B11" s="18">
        <v>10</v>
      </c>
      <c r="C11" s="20"/>
      <c r="D11" s="20"/>
      <c r="E11" s="21">
        <f t="shared" si="4"/>
        <v>-1384.6153846153845</v>
      </c>
      <c r="F11" s="21">
        <f>(C11*5*'Aggregate Plan'!$B$12+C11*D11*5)*'Aggregate Plan'!$B$9/1000</f>
        <v>0</v>
      </c>
      <c r="G11" s="21">
        <f>'Aggregate Plan'!$B$3/13</f>
        <v>153.84615384615384</v>
      </c>
      <c r="H11" s="21">
        <f t="shared" si="0"/>
        <v>-1538.4615384615383</v>
      </c>
      <c r="I11" s="21">
        <f t="shared" si="1"/>
        <v>-9.5238095238095219</v>
      </c>
      <c r="J11" s="20"/>
      <c r="K11" s="21">
        <f>'Aggregate Plan'!$B$3/13</f>
        <v>153.84615384615384</v>
      </c>
      <c r="L11" s="21">
        <f>IF(J11&gt;0,J11*(C11*5*'Aggregate Plan'!$B$12+'Simulation Worksheet'!D11*5*C11)/1000,0)</f>
        <v>0</v>
      </c>
      <c r="M11" s="21">
        <f t="shared" si="2"/>
        <v>-1538.4615384615383</v>
      </c>
      <c r="N11" s="22">
        <f t="shared" si="3"/>
        <v>1538.4615384615383</v>
      </c>
    </row>
    <row r="12" spans="1:14">
      <c r="A12" s="41"/>
      <c r="B12" s="18">
        <v>11</v>
      </c>
      <c r="C12" s="20"/>
      <c r="D12" s="20"/>
      <c r="E12" s="21">
        <f t="shared" si="4"/>
        <v>-1538.4615384615383</v>
      </c>
      <c r="F12" s="21">
        <f>(C12*5*'Aggregate Plan'!$B$12+C12*D12*5)*'Aggregate Plan'!$B$9/1000</f>
        <v>0</v>
      </c>
      <c r="G12" s="21">
        <f>'Aggregate Plan'!$B$3/13</f>
        <v>153.84615384615384</v>
      </c>
      <c r="H12" s="21">
        <f t="shared" si="0"/>
        <v>-1692.3076923076922</v>
      </c>
      <c r="I12" s="21">
        <f t="shared" si="1"/>
        <v>-10.312499999999998</v>
      </c>
      <c r="J12" s="20"/>
      <c r="K12" s="21">
        <f>'Aggregate Plan'!$B$3/13</f>
        <v>153.84615384615384</v>
      </c>
      <c r="L12" s="21">
        <f>IF(J12&gt;0,J12*(C12*5*'Aggregate Plan'!$B$12+'Simulation Worksheet'!D12*5*C12)/1000,0)</f>
        <v>0</v>
      </c>
      <c r="M12" s="21">
        <f t="shared" si="2"/>
        <v>-1692.3076923076922</v>
      </c>
      <c r="N12" s="22">
        <f t="shared" si="3"/>
        <v>1692.3076923076922</v>
      </c>
    </row>
    <row r="13" spans="1:14">
      <c r="A13" s="41"/>
      <c r="B13" s="18">
        <v>12</v>
      </c>
      <c r="C13" s="20"/>
      <c r="D13" s="20"/>
      <c r="E13" s="21">
        <f t="shared" si="4"/>
        <v>-1692.3076923076922</v>
      </c>
      <c r="F13" s="21">
        <f>(C13*5*'Aggregate Plan'!$B$12+C13*D13*5)*'Aggregate Plan'!$B$9/1000</f>
        <v>0</v>
      </c>
      <c r="G13" s="21">
        <f>'Aggregate Plan'!$B$3/13</f>
        <v>153.84615384615384</v>
      </c>
      <c r="H13" s="21">
        <f t="shared" si="0"/>
        <v>-1846.153846153846</v>
      </c>
      <c r="I13" s="21">
        <f t="shared" si="1"/>
        <v>-11.076923076923077</v>
      </c>
      <c r="J13" s="20"/>
      <c r="K13" s="21">
        <f>'Aggregate Plan'!$B$3/13</f>
        <v>153.84615384615384</v>
      </c>
      <c r="L13" s="21">
        <f>IF(J13&gt;0,J13*(C13*5*'Aggregate Plan'!$B$12+'Simulation Worksheet'!D13*5*C13)/1000,0)</f>
        <v>0</v>
      </c>
      <c r="M13" s="21">
        <f t="shared" si="2"/>
        <v>-1846.153846153846</v>
      </c>
      <c r="N13" s="22">
        <f t="shared" si="3"/>
        <v>1846.153846153846</v>
      </c>
    </row>
    <row r="14" spans="1:14">
      <c r="A14" s="41"/>
      <c r="B14" s="18">
        <v>13</v>
      </c>
      <c r="C14" s="20"/>
      <c r="D14" s="20"/>
      <c r="E14" s="21">
        <f t="shared" si="4"/>
        <v>-1846.153846153846</v>
      </c>
      <c r="F14" s="21">
        <f>(C14*5*'Aggregate Plan'!$B$12+C14*D14*5)*'Aggregate Plan'!$B$9/1000</f>
        <v>0</v>
      </c>
      <c r="G14" s="21">
        <f>'Aggregate Plan'!$B$3/13</f>
        <v>153.84615384615384</v>
      </c>
      <c r="H14" s="21">
        <f t="shared" si="0"/>
        <v>-1999.9999999999998</v>
      </c>
      <c r="I14" s="21">
        <f t="shared" si="1"/>
        <v>-11.818181818181815</v>
      </c>
      <c r="J14" s="20"/>
      <c r="K14" s="21">
        <f>'Aggregate Plan'!$B$3/13</f>
        <v>153.84615384615384</v>
      </c>
      <c r="L14" s="21">
        <f>IF(J14&gt;0,J14*(C14*5*'Aggregate Plan'!$B$12+'Simulation Worksheet'!D14*5*C14)/1000,0)</f>
        <v>0</v>
      </c>
      <c r="M14" s="21">
        <f t="shared" si="2"/>
        <v>-1999.9999999999998</v>
      </c>
      <c r="N14" s="22">
        <f t="shared" si="3"/>
        <v>1999.9999999999998</v>
      </c>
    </row>
    <row r="15" spans="1:14">
      <c r="A15" s="41" t="s">
        <v>52</v>
      </c>
      <c r="B15" s="18">
        <v>14</v>
      </c>
      <c r="C15" s="20"/>
      <c r="D15" s="20"/>
      <c r="E15" s="21">
        <f t="shared" ref="E15:E53" si="5">IF(M14=0,H14,M14)</f>
        <v>-1999.9999999999998</v>
      </c>
      <c r="F15" s="21">
        <f>(C15*5*'Aggregate Plan'!$B$12+C15*D15*5)*'Aggregate Plan'!$B$9/1000</f>
        <v>0</v>
      </c>
      <c r="G15" s="21">
        <f>'Aggregate Plan'!$C$3/13</f>
        <v>169.23076923076923</v>
      </c>
      <c r="H15" s="21">
        <f t="shared" ref="H15:H53" si="6">E15+F15-G15</f>
        <v>-2169.2307692307691</v>
      </c>
      <c r="I15" s="21">
        <f t="shared" si="1"/>
        <v>-12.818181818181815</v>
      </c>
      <c r="J15" s="20"/>
      <c r="K15" s="21">
        <f>'Aggregate Plan'!$C$3/13</f>
        <v>169.23076923076923</v>
      </c>
      <c r="L15" s="21">
        <f>IF(J15&gt;0,J15*(C15*5*'Aggregate Plan'!$B$12+'Simulation Worksheet'!D15*5*C15)/1000,0)</f>
        <v>0</v>
      </c>
      <c r="M15" s="21">
        <f t="shared" si="2"/>
        <v>-2169.2307692307691</v>
      </c>
      <c r="N15" s="22">
        <f t="shared" si="3"/>
        <v>2169.2307692307691</v>
      </c>
    </row>
    <row r="16" spans="1:14">
      <c r="A16" s="41"/>
      <c r="B16" s="18">
        <v>15</v>
      </c>
      <c r="C16" s="20"/>
      <c r="D16" s="20"/>
      <c r="E16" s="21">
        <f t="shared" si="5"/>
        <v>-2169.2307692307691</v>
      </c>
      <c r="F16" s="21">
        <f>(C16*5*'Aggregate Plan'!$B$12+C16*D16*5)*'Aggregate Plan'!$B$9/1000</f>
        <v>0</v>
      </c>
      <c r="G16" s="21">
        <f>'Aggregate Plan'!$C$3/13</f>
        <v>169.23076923076923</v>
      </c>
      <c r="H16" s="21">
        <f t="shared" si="6"/>
        <v>-2338.4615384615381</v>
      </c>
      <c r="I16" s="21">
        <f t="shared" si="1"/>
        <v>-13.818181818181815</v>
      </c>
      <c r="J16" s="20"/>
      <c r="K16" s="21">
        <f>'Aggregate Plan'!$C$3/13</f>
        <v>169.23076923076923</v>
      </c>
      <c r="L16" s="21">
        <f>IF(J16&gt;0,J16*(C16*5*'Aggregate Plan'!$B$12+'Simulation Worksheet'!D16*5*C16)/1000,0)</f>
        <v>0</v>
      </c>
      <c r="M16" s="21">
        <f t="shared" si="2"/>
        <v>-2338.4615384615381</v>
      </c>
      <c r="N16" s="22">
        <f t="shared" si="3"/>
        <v>2338.4615384615381</v>
      </c>
    </row>
    <row r="17" spans="1:14">
      <c r="A17" s="41"/>
      <c r="B17" s="18">
        <v>16</v>
      </c>
      <c r="C17" s="20"/>
      <c r="D17" s="20"/>
      <c r="E17" s="21">
        <f t="shared" si="5"/>
        <v>-2338.4615384615381</v>
      </c>
      <c r="F17" s="21">
        <f>(C17*5*'Aggregate Plan'!$B$12+C17*D17*5)*'Aggregate Plan'!$B$9/1000</f>
        <v>0</v>
      </c>
      <c r="G17" s="21">
        <f>'Aggregate Plan'!$C$3/13</f>
        <v>169.23076923076923</v>
      </c>
      <c r="H17" s="21">
        <f t="shared" si="6"/>
        <v>-2507.6923076923072</v>
      </c>
      <c r="I17" s="21">
        <f t="shared" si="1"/>
        <v>-14.818181818181813</v>
      </c>
      <c r="J17" s="20"/>
      <c r="K17" s="21">
        <f>'Aggregate Plan'!$C$3/13</f>
        <v>169.23076923076923</v>
      </c>
      <c r="L17" s="21">
        <f>IF(J17&gt;0,J17*(C17*5*'Aggregate Plan'!$B$12+'Simulation Worksheet'!D17*5*C17)/1000,0)</f>
        <v>0</v>
      </c>
      <c r="M17" s="21">
        <f t="shared" si="2"/>
        <v>-2507.6923076923072</v>
      </c>
      <c r="N17" s="22">
        <f t="shared" si="3"/>
        <v>2507.6923076923072</v>
      </c>
    </row>
    <row r="18" spans="1:14">
      <c r="A18" s="41"/>
      <c r="B18" s="18">
        <v>17</v>
      </c>
      <c r="C18" s="20"/>
      <c r="D18" s="20"/>
      <c r="E18" s="21">
        <f t="shared" si="5"/>
        <v>-2507.6923076923072</v>
      </c>
      <c r="F18" s="21">
        <f>(C18*5*'Aggregate Plan'!$B$12+C18*D18*5)*'Aggregate Plan'!$B$9/1000</f>
        <v>0</v>
      </c>
      <c r="G18" s="21">
        <f>'Aggregate Plan'!$C$3/13</f>
        <v>169.23076923076923</v>
      </c>
      <c r="H18" s="21">
        <f t="shared" si="6"/>
        <v>-2676.9230769230762</v>
      </c>
      <c r="I18" s="21">
        <f t="shared" si="1"/>
        <v>-15.818181818181811</v>
      </c>
      <c r="J18" s="20"/>
      <c r="K18" s="21">
        <f>'Aggregate Plan'!$C$3/13</f>
        <v>169.23076923076923</v>
      </c>
      <c r="L18" s="21">
        <f>IF(J18&gt;0,J18*(C18*5*'Aggregate Plan'!$B$12+'Simulation Worksheet'!D18*5*C18)/1000,0)</f>
        <v>0</v>
      </c>
      <c r="M18" s="21">
        <f t="shared" si="2"/>
        <v>-2676.9230769230762</v>
      </c>
      <c r="N18" s="22">
        <f t="shared" si="3"/>
        <v>2676.9230769230762</v>
      </c>
    </row>
    <row r="19" spans="1:14">
      <c r="A19" s="41"/>
      <c r="B19" s="18">
        <v>18</v>
      </c>
      <c r="C19" s="20"/>
      <c r="D19" s="20"/>
      <c r="E19" s="21">
        <f t="shared" si="5"/>
        <v>-2676.9230769230762</v>
      </c>
      <c r="F19" s="21">
        <f>(C19*5*'Aggregate Plan'!$B$12+C19*D19*5)*'Aggregate Plan'!$B$9/1000</f>
        <v>0</v>
      </c>
      <c r="G19" s="21">
        <f>'Aggregate Plan'!$C$3/13</f>
        <v>169.23076923076923</v>
      </c>
      <c r="H19" s="21">
        <f t="shared" si="6"/>
        <v>-2846.1538461538453</v>
      </c>
      <c r="I19" s="21">
        <f t="shared" si="1"/>
        <v>-16.818181818181809</v>
      </c>
      <c r="J19" s="20"/>
      <c r="K19" s="21">
        <f>'Aggregate Plan'!$C$3/13</f>
        <v>169.23076923076923</v>
      </c>
      <c r="L19" s="21">
        <f>IF(J19&gt;0,J19*(C19*5*'Aggregate Plan'!$B$12+'Simulation Worksheet'!D19*5*C19)/1000,0)</f>
        <v>0</v>
      </c>
      <c r="M19" s="21">
        <f t="shared" si="2"/>
        <v>-2846.1538461538453</v>
      </c>
      <c r="N19" s="22">
        <f t="shared" si="3"/>
        <v>2846.1538461538453</v>
      </c>
    </row>
    <row r="20" spans="1:14">
      <c r="A20" s="41"/>
      <c r="B20" s="18">
        <v>19</v>
      </c>
      <c r="C20" s="20"/>
      <c r="D20" s="20"/>
      <c r="E20" s="21">
        <f t="shared" si="5"/>
        <v>-2846.1538461538453</v>
      </c>
      <c r="F20" s="21">
        <f>(C20*5*'Aggregate Plan'!$B$12+C20*D20*5)*'Aggregate Plan'!$B$9/1000</f>
        <v>0</v>
      </c>
      <c r="G20" s="21">
        <f>'Aggregate Plan'!$C$3/13</f>
        <v>169.23076923076923</v>
      </c>
      <c r="H20" s="21">
        <f t="shared" si="6"/>
        <v>-3015.3846153846143</v>
      </c>
      <c r="I20" s="21">
        <f t="shared" si="1"/>
        <v>-17.818181818181809</v>
      </c>
      <c r="J20" s="20"/>
      <c r="K20" s="21">
        <f>'Aggregate Plan'!$C$3/13</f>
        <v>169.23076923076923</v>
      </c>
      <c r="L20" s="21">
        <f>IF(J20&gt;0,J20*(C20*5*'Aggregate Plan'!$B$12+'Simulation Worksheet'!D20*5*C20)/1000,0)</f>
        <v>0</v>
      </c>
      <c r="M20" s="21">
        <f t="shared" si="2"/>
        <v>-3015.3846153846143</v>
      </c>
      <c r="N20" s="22">
        <f t="shared" si="3"/>
        <v>3015.3846153846143</v>
      </c>
    </row>
    <row r="21" spans="1:14">
      <c r="A21" s="41"/>
      <c r="B21" s="18">
        <v>20</v>
      </c>
      <c r="C21" s="20"/>
      <c r="D21" s="20"/>
      <c r="E21" s="21">
        <f t="shared" si="5"/>
        <v>-3015.3846153846143</v>
      </c>
      <c r="F21" s="21">
        <f>(C21*5*'Aggregate Plan'!$B$12+C21*D21*5)*'Aggregate Plan'!$B$9/1000</f>
        <v>0</v>
      </c>
      <c r="G21" s="21">
        <f>'Aggregate Plan'!$C$3/13</f>
        <v>169.23076923076923</v>
      </c>
      <c r="H21" s="21">
        <f t="shared" si="6"/>
        <v>-3184.6153846153834</v>
      </c>
      <c r="I21" s="21">
        <f t="shared" si="1"/>
        <v>-18.818181818181809</v>
      </c>
      <c r="J21" s="20"/>
      <c r="K21" s="21">
        <f>'Aggregate Plan'!$C$3/13</f>
        <v>169.23076923076923</v>
      </c>
      <c r="L21" s="21">
        <f>IF(J21&gt;0,J21*(C21*5*'Aggregate Plan'!$B$12+'Simulation Worksheet'!D21*5*C21)/1000,0)</f>
        <v>0</v>
      </c>
      <c r="M21" s="21">
        <f t="shared" si="2"/>
        <v>-3184.6153846153834</v>
      </c>
      <c r="N21" s="22">
        <f t="shared" si="3"/>
        <v>3184.6153846153834</v>
      </c>
    </row>
    <row r="22" spans="1:14">
      <c r="A22" s="41"/>
      <c r="B22" s="18">
        <v>21</v>
      </c>
      <c r="C22" s="20"/>
      <c r="D22" s="20"/>
      <c r="E22" s="21">
        <f t="shared" si="5"/>
        <v>-3184.6153846153834</v>
      </c>
      <c r="F22" s="21">
        <f>(C22*5*'Aggregate Plan'!$B$12+C22*D22*5)*'Aggregate Plan'!$B$9/1000</f>
        <v>0</v>
      </c>
      <c r="G22" s="21">
        <f>'Aggregate Plan'!$C$3/13</f>
        <v>169.23076923076923</v>
      </c>
      <c r="H22" s="21">
        <f t="shared" si="6"/>
        <v>-3353.8461538461524</v>
      </c>
      <c r="I22" s="21">
        <f t="shared" si="1"/>
        <v>-19.377777777777769</v>
      </c>
      <c r="J22" s="20"/>
      <c r="K22" s="21">
        <f>'Aggregate Plan'!$C$3/13</f>
        <v>169.23076923076923</v>
      </c>
      <c r="L22" s="21">
        <f>IF(J22&gt;0,J22*(C22*5*'Aggregate Plan'!$B$12+'Simulation Worksheet'!D22*5*C22)/1000,0)</f>
        <v>0</v>
      </c>
      <c r="M22" s="21">
        <f t="shared" si="2"/>
        <v>-3353.8461538461524</v>
      </c>
      <c r="N22" s="22">
        <f t="shared" si="3"/>
        <v>3353.8461538461524</v>
      </c>
    </row>
    <row r="23" spans="1:14">
      <c r="A23" s="41"/>
      <c r="B23" s="18">
        <v>22</v>
      </c>
      <c r="C23" s="20"/>
      <c r="D23" s="20"/>
      <c r="E23" s="21">
        <f t="shared" si="5"/>
        <v>-3353.8461538461524</v>
      </c>
      <c r="F23" s="21">
        <f>(C23*5*'Aggregate Plan'!$B$12+C23*D23*5)*'Aggregate Plan'!$B$9/1000</f>
        <v>0</v>
      </c>
      <c r="G23" s="21">
        <f>'Aggregate Plan'!$C$3/13</f>
        <v>169.23076923076923</v>
      </c>
      <c r="H23" s="21">
        <f t="shared" si="6"/>
        <v>-3523.0769230769215</v>
      </c>
      <c r="I23" s="21">
        <f t="shared" si="1"/>
        <v>-19.91304347826086</v>
      </c>
      <c r="J23" s="20"/>
      <c r="K23" s="21">
        <f>'Aggregate Plan'!$C$3/13</f>
        <v>169.23076923076923</v>
      </c>
      <c r="L23" s="21">
        <f>IF(J23&gt;0,J23*(C23*5*'Aggregate Plan'!$B$12+'Simulation Worksheet'!D23*5*C23)/1000,0)</f>
        <v>0</v>
      </c>
      <c r="M23" s="21">
        <f t="shared" si="2"/>
        <v>-3523.0769230769215</v>
      </c>
      <c r="N23" s="22">
        <f t="shared" si="3"/>
        <v>3523.0769230769215</v>
      </c>
    </row>
    <row r="24" spans="1:14">
      <c r="A24" s="41"/>
      <c r="B24" s="18">
        <v>23</v>
      </c>
      <c r="C24" s="20"/>
      <c r="D24" s="20"/>
      <c r="E24" s="21">
        <f t="shared" si="5"/>
        <v>-3523.0769230769215</v>
      </c>
      <c r="F24" s="21">
        <f>(C24*5*'Aggregate Plan'!$B$12+C24*D24*5)*'Aggregate Plan'!$B$9/1000</f>
        <v>0</v>
      </c>
      <c r="G24" s="21">
        <f>'Aggregate Plan'!$C$3/13</f>
        <v>169.23076923076923</v>
      </c>
      <c r="H24" s="21">
        <f t="shared" si="6"/>
        <v>-3692.3076923076906</v>
      </c>
      <c r="I24" s="21">
        <f t="shared" si="1"/>
        <v>-20.425531914893604</v>
      </c>
      <c r="J24" s="20"/>
      <c r="K24" s="21">
        <f>'Aggregate Plan'!$C$3/13</f>
        <v>169.23076923076923</v>
      </c>
      <c r="L24" s="21">
        <f>IF(J24&gt;0,J24*(C24*5*'Aggregate Plan'!$B$12+'Simulation Worksheet'!D24*5*C24)/1000,0)</f>
        <v>0</v>
      </c>
      <c r="M24" s="21">
        <f t="shared" si="2"/>
        <v>-3692.3076923076906</v>
      </c>
      <c r="N24" s="22">
        <f t="shared" si="3"/>
        <v>3692.3076923076906</v>
      </c>
    </row>
    <row r="25" spans="1:14">
      <c r="A25" s="41"/>
      <c r="B25" s="18">
        <v>24</v>
      </c>
      <c r="C25" s="20"/>
      <c r="D25" s="20"/>
      <c r="E25" s="21">
        <f t="shared" si="5"/>
        <v>-3692.3076923076906</v>
      </c>
      <c r="F25" s="21">
        <f>(C25*5*'Aggregate Plan'!$B$12+C25*D25*5)*'Aggregate Plan'!$B$9/1000</f>
        <v>0</v>
      </c>
      <c r="G25" s="21">
        <f>'Aggregate Plan'!$C$3/13</f>
        <v>169.23076923076923</v>
      </c>
      <c r="H25" s="21">
        <f t="shared" si="6"/>
        <v>-3861.5384615384596</v>
      </c>
      <c r="I25" s="21">
        <f t="shared" si="1"/>
        <v>-20.916666666666654</v>
      </c>
      <c r="J25" s="20"/>
      <c r="K25" s="21">
        <f>'Aggregate Plan'!$C$3/13</f>
        <v>169.23076923076923</v>
      </c>
      <c r="L25" s="21">
        <f>IF(J25&gt;0,J25*(C25*5*'Aggregate Plan'!$B$12+'Simulation Worksheet'!D25*5*C25)/1000,0)</f>
        <v>0</v>
      </c>
      <c r="M25" s="21">
        <f t="shared" si="2"/>
        <v>-3861.5384615384596</v>
      </c>
      <c r="N25" s="22">
        <f t="shared" si="3"/>
        <v>3861.5384615384596</v>
      </c>
    </row>
    <row r="26" spans="1:14">
      <c r="A26" s="41"/>
      <c r="B26" s="18">
        <v>25</v>
      </c>
      <c r="C26" s="20"/>
      <c r="D26" s="20"/>
      <c r="E26" s="21">
        <f t="shared" si="5"/>
        <v>-3861.5384615384596</v>
      </c>
      <c r="F26" s="21">
        <f>(C26*5*'Aggregate Plan'!$B$12+C26*D26*5)*'Aggregate Plan'!$B$9/1000</f>
        <v>0</v>
      </c>
      <c r="G26" s="21">
        <f>'Aggregate Plan'!$C$3/13</f>
        <v>169.23076923076923</v>
      </c>
      <c r="H26" s="21">
        <f t="shared" si="6"/>
        <v>-4030.7692307692287</v>
      </c>
      <c r="I26" s="21">
        <f t="shared" si="1"/>
        <v>-21.387755102040803</v>
      </c>
      <c r="J26" s="20"/>
      <c r="K26" s="21">
        <f>'Aggregate Plan'!$C$3/13</f>
        <v>169.23076923076923</v>
      </c>
      <c r="L26" s="21">
        <f>IF(J26&gt;0,J26*(C26*5*'Aggregate Plan'!$B$12+'Simulation Worksheet'!D26*5*C26)/1000,0)</f>
        <v>0</v>
      </c>
      <c r="M26" s="21">
        <f t="shared" si="2"/>
        <v>-4030.7692307692287</v>
      </c>
      <c r="N26" s="22">
        <f t="shared" si="3"/>
        <v>4030.7692307692287</v>
      </c>
    </row>
    <row r="27" spans="1:14">
      <c r="A27" s="41"/>
      <c r="B27" s="18">
        <v>26</v>
      </c>
      <c r="C27" s="20"/>
      <c r="D27" s="20"/>
      <c r="E27" s="21">
        <f t="shared" si="5"/>
        <v>-4030.7692307692287</v>
      </c>
      <c r="F27" s="21">
        <f>(C27*5*'Aggregate Plan'!$B$12+C27*D27*5)*'Aggregate Plan'!$B$9/1000</f>
        <v>0</v>
      </c>
      <c r="G27" s="21">
        <f>'Aggregate Plan'!$C$3/13</f>
        <v>169.23076923076923</v>
      </c>
      <c r="H27" s="21">
        <f t="shared" si="6"/>
        <v>-4199.9999999999982</v>
      </c>
      <c r="I27" s="21">
        <f t="shared" si="1"/>
        <v>-21.839999999999986</v>
      </c>
      <c r="J27" s="20"/>
      <c r="K27" s="21">
        <f>'Aggregate Plan'!$C$3/13</f>
        <v>169.23076923076923</v>
      </c>
      <c r="L27" s="21">
        <f>IF(J27&gt;0,J27*(C27*5*'Aggregate Plan'!$B$12+'Simulation Worksheet'!D27*5*C27)/1000,0)</f>
        <v>0</v>
      </c>
      <c r="M27" s="21">
        <f t="shared" si="2"/>
        <v>-4199.9999999999982</v>
      </c>
      <c r="N27" s="22">
        <f t="shared" si="3"/>
        <v>4199.9999999999982</v>
      </c>
    </row>
    <row r="28" spans="1:14">
      <c r="A28" s="41" t="s">
        <v>53</v>
      </c>
      <c r="B28" s="18">
        <v>27</v>
      </c>
      <c r="C28" s="20"/>
      <c r="D28" s="20"/>
      <c r="E28" s="21">
        <f t="shared" si="5"/>
        <v>-4199.9999999999982</v>
      </c>
      <c r="F28" s="21">
        <f>(C28*5*'Aggregate Plan'!$B$12+C28*D28*5)*'Aggregate Plan'!$B$9/1000</f>
        <v>0</v>
      </c>
      <c r="G28" s="21">
        <f>'Aggregate Plan'!$D$3/13</f>
        <v>192.30769230769232</v>
      </c>
      <c r="H28" s="21">
        <f t="shared" si="6"/>
        <v>-4392.3076923076906</v>
      </c>
      <c r="I28" s="21">
        <f t="shared" si="1"/>
        <v>-22.839999999999986</v>
      </c>
      <c r="J28" s="20"/>
      <c r="K28" s="21">
        <f>'Aggregate Plan'!$D$3/13</f>
        <v>192.30769230769232</v>
      </c>
      <c r="L28" s="21">
        <f>IF(J28&gt;0,J28*(C28*5*'Aggregate Plan'!$B$12+'Simulation Worksheet'!D28*5*C28)/1000,0)</f>
        <v>0</v>
      </c>
      <c r="M28" s="21">
        <f t="shared" si="2"/>
        <v>-4392.3076923076906</v>
      </c>
      <c r="N28" s="22">
        <f t="shared" si="3"/>
        <v>4392.3076923076906</v>
      </c>
    </row>
    <row r="29" spans="1:14">
      <c r="A29" s="41"/>
      <c r="B29" s="18">
        <v>28</v>
      </c>
      <c r="C29" s="20"/>
      <c r="D29" s="20"/>
      <c r="E29" s="21">
        <f t="shared" si="5"/>
        <v>-4392.3076923076906</v>
      </c>
      <c r="F29" s="21">
        <f>(C29*5*'Aggregate Plan'!$B$12+C29*D29*5)*'Aggregate Plan'!$B$9/1000</f>
        <v>0</v>
      </c>
      <c r="G29" s="21">
        <f>'Aggregate Plan'!$D$3/13</f>
        <v>192.30769230769232</v>
      </c>
      <c r="H29" s="21">
        <f t="shared" si="6"/>
        <v>-4584.6153846153829</v>
      </c>
      <c r="I29" s="21">
        <f t="shared" si="1"/>
        <v>-23.839999999999986</v>
      </c>
      <c r="J29" s="20"/>
      <c r="K29" s="21">
        <f>'Aggregate Plan'!$D$3/13</f>
        <v>192.30769230769232</v>
      </c>
      <c r="L29" s="21">
        <f>IF(J29&gt;0,J29*(C29*5*'Aggregate Plan'!$B$12+'Simulation Worksheet'!D29*5*C29)/1000,0)</f>
        <v>0</v>
      </c>
      <c r="M29" s="21">
        <f t="shared" si="2"/>
        <v>-4584.6153846153829</v>
      </c>
      <c r="N29" s="22">
        <f t="shared" si="3"/>
        <v>4584.6153846153829</v>
      </c>
    </row>
    <row r="30" spans="1:14">
      <c r="A30" s="41"/>
      <c r="B30" s="18">
        <v>29</v>
      </c>
      <c r="C30" s="20"/>
      <c r="D30" s="20"/>
      <c r="E30" s="21">
        <f t="shared" si="5"/>
        <v>-4584.6153846153829</v>
      </c>
      <c r="F30" s="21">
        <f>(C30*5*'Aggregate Plan'!$B$12+C30*D30*5)*'Aggregate Plan'!$B$9/1000</f>
        <v>0</v>
      </c>
      <c r="G30" s="21">
        <f>'Aggregate Plan'!$D$3/13</f>
        <v>192.30769230769232</v>
      </c>
      <c r="H30" s="21">
        <f t="shared" si="6"/>
        <v>-4776.9230769230753</v>
      </c>
      <c r="I30" s="21">
        <f t="shared" si="1"/>
        <v>-24.839999999999986</v>
      </c>
      <c r="J30" s="20"/>
      <c r="K30" s="21">
        <f>'Aggregate Plan'!$D$3/13</f>
        <v>192.30769230769232</v>
      </c>
      <c r="L30" s="21">
        <f>IF(J30&gt;0,J30*(C30*5*'Aggregate Plan'!$B$12+'Simulation Worksheet'!D30*5*C30)/1000,0)</f>
        <v>0</v>
      </c>
      <c r="M30" s="21">
        <f t="shared" si="2"/>
        <v>-4776.9230769230753</v>
      </c>
      <c r="N30" s="22">
        <f t="shared" si="3"/>
        <v>4776.9230769230753</v>
      </c>
    </row>
    <row r="31" spans="1:14">
      <c r="A31" s="41"/>
      <c r="B31" s="18">
        <v>30</v>
      </c>
      <c r="C31" s="20"/>
      <c r="D31" s="20"/>
      <c r="E31" s="21">
        <f t="shared" si="5"/>
        <v>-4776.9230769230753</v>
      </c>
      <c r="F31" s="21">
        <f>(C31*5*'Aggregate Plan'!$B$12+C31*D31*5)*'Aggregate Plan'!$B$9/1000</f>
        <v>0</v>
      </c>
      <c r="G31" s="21">
        <f>'Aggregate Plan'!$D$3/13</f>
        <v>192.30769230769232</v>
      </c>
      <c r="H31" s="21">
        <f t="shared" si="6"/>
        <v>-4969.2307692307677</v>
      </c>
      <c r="I31" s="21">
        <f t="shared" si="1"/>
        <v>-25.839999999999986</v>
      </c>
      <c r="J31" s="20"/>
      <c r="K31" s="21">
        <f>'Aggregate Plan'!$D$3/13</f>
        <v>192.30769230769232</v>
      </c>
      <c r="L31" s="21">
        <f>IF(J31&gt;0,J31*(C31*5*'Aggregate Plan'!$B$12+'Simulation Worksheet'!D31*5*C31)/1000,0)</f>
        <v>0</v>
      </c>
      <c r="M31" s="21">
        <f t="shared" si="2"/>
        <v>-4969.2307692307677</v>
      </c>
      <c r="N31" s="22">
        <f t="shared" si="3"/>
        <v>4969.2307692307677</v>
      </c>
    </row>
    <row r="32" spans="1:14">
      <c r="A32" s="41"/>
      <c r="B32" s="18">
        <v>31</v>
      </c>
      <c r="C32" s="20"/>
      <c r="D32" s="20"/>
      <c r="E32" s="21">
        <f t="shared" si="5"/>
        <v>-4969.2307692307677</v>
      </c>
      <c r="F32" s="21">
        <f>(C32*5*'Aggregate Plan'!$B$12+C32*D32*5)*'Aggregate Plan'!$B$9/1000</f>
        <v>0</v>
      </c>
      <c r="G32" s="21">
        <f>'Aggregate Plan'!$D$3/13</f>
        <v>192.30769230769232</v>
      </c>
      <c r="H32" s="21">
        <f t="shared" si="6"/>
        <v>-5161.5384615384601</v>
      </c>
      <c r="I32" s="21">
        <f t="shared" si="1"/>
        <v>-26.839999999999986</v>
      </c>
      <c r="J32" s="20"/>
      <c r="K32" s="21">
        <f>'Aggregate Plan'!$D$3/13</f>
        <v>192.30769230769232</v>
      </c>
      <c r="L32" s="21">
        <f>IF(J32&gt;0,J32*(C32*5*'Aggregate Plan'!$B$12+'Simulation Worksheet'!D32*5*C32)/1000,0)</f>
        <v>0</v>
      </c>
      <c r="M32" s="21">
        <f t="shared" si="2"/>
        <v>-5161.5384615384601</v>
      </c>
      <c r="N32" s="22">
        <f t="shared" si="3"/>
        <v>5161.5384615384601</v>
      </c>
    </row>
    <row r="33" spans="1:14">
      <c r="A33" s="41"/>
      <c r="B33" s="18">
        <v>32</v>
      </c>
      <c r="C33" s="20"/>
      <c r="D33" s="20"/>
      <c r="E33" s="21">
        <f t="shared" si="5"/>
        <v>-5161.5384615384601</v>
      </c>
      <c r="F33" s="21">
        <f>(C33*5*'Aggregate Plan'!$B$12+C33*D33*5)*'Aggregate Plan'!$B$9/1000</f>
        <v>0</v>
      </c>
      <c r="G33" s="21">
        <f>'Aggregate Plan'!$D$3/13</f>
        <v>192.30769230769232</v>
      </c>
      <c r="H33" s="21">
        <f t="shared" si="6"/>
        <v>-5353.8461538461524</v>
      </c>
      <c r="I33" s="21">
        <f t="shared" si="1"/>
        <v>-27.839999999999986</v>
      </c>
      <c r="J33" s="20"/>
      <c r="K33" s="21">
        <f>'Aggregate Plan'!$D$3/13</f>
        <v>192.30769230769232</v>
      </c>
      <c r="L33" s="21">
        <f>IF(J33&gt;0,J33*(C33*5*'Aggregate Plan'!$B$12+'Simulation Worksheet'!D33*5*C33)/1000,0)</f>
        <v>0</v>
      </c>
      <c r="M33" s="21">
        <f t="shared" si="2"/>
        <v>-5353.8461538461524</v>
      </c>
      <c r="N33" s="22">
        <f t="shared" si="3"/>
        <v>5353.8461538461524</v>
      </c>
    </row>
    <row r="34" spans="1:14">
      <c r="A34" s="41"/>
      <c r="B34" s="18">
        <v>33</v>
      </c>
      <c r="C34" s="20"/>
      <c r="D34" s="20"/>
      <c r="E34" s="21">
        <f t="shared" si="5"/>
        <v>-5353.8461538461524</v>
      </c>
      <c r="F34" s="21">
        <f>(C34*5*'Aggregate Plan'!$B$12+C34*D34*5)*'Aggregate Plan'!$B$9/1000</f>
        <v>0</v>
      </c>
      <c r="G34" s="21">
        <f>'Aggregate Plan'!$D$3/13</f>
        <v>192.30769230769232</v>
      </c>
      <c r="H34" s="21">
        <f t="shared" si="6"/>
        <v>-5546.1538461538448</v>
      </c>
      <c r="I34" s="21">
        <f t="shared" si="1"/>
        <v>-28.839999999999986</v>
      </c>
      <c r="J34" s="20"/>
      <c r="K34" s="21">
        <f>'Aggregate Plan'!$D$3/13</f>
        <v>192.30769230769232</v>
      </c>
      <c r="L34" s="21">
        <f>IF(J34&gt;0,J34*(C34*5*'Aggregate Plan'!$B$12+'Simulation Worksheet'!D34*5*C34)/1000,0)</f>
        <v>0</v>
      </c>
      <c r="M34" s="21">
        <f t="shared" si="2"/>
        <v>-5546.1538461538448</v>
      </c>
      <c r="N34" s="22">
        <f t="shared" si="3"/>
        <v>5546.1538461538448</v>
      </c>
    </row>
    <row r="35" spans="1:14">
      <c r="A35" s="41"/>
      <c r="B35" s="18">
        <v>34</v>
      </c>
      <c r="C35" s="20"/>
      <c r="D35" s="20"/>
      <c r="E35" s="21">
        <f t="shared" si="5"/>
        <v>-5546.1538461538448</v>
      </c>
      <c r="F35" s="21">
        <f>(C35*5*'Aggregate Plan'!$B$12+C35*D35*5)*'Aggregate Plan'!$B$9/1000</f>
        <v>0</v>
      </c>
      <c r="G35" s="21">
        <f>'Aggregate Plan'!$D$3/13</f>
        <v>192.30769230769232</v>
      </c>
      <c r="H35" s="21">
        <f t="shared" si="6"/>
        <v>-5738.4615384615372</v>
      </c>
      <c r="I35" s="21">
        <f t="shared" si="1"/>
        <v>-29.544554455445535</v>
      </c>
      <c r="J35" s="20"/>
      <c r="K35" s="21">
        <f>'Aggregate Plan'!$D$3/13</f>
        <v>192.30769230769232</v>
      </c>
      <c r="L35" s="21">
        <f>IF(J35&gt;0,J35*(C35*5*'Aggregate Plan'!$B$12+'Simulation Worksheet'!D35*5*C35)/1000,0)</f>
        <v>0</v>
      </c>
      <c r="M35" s="21">
        <f t="shared" si="2"/>
        <v>-5738.4615384615372</v>
      </c>
      <c r="N35" s="22">
        <f t="shared" si="3"/>
        <v>5738.4615384615372</v>
      </c>
    </row>
    <row r="36" spans="1:14">
      <c r="A36" s="41"/>
      <c r="B36" s="18">
        <v>35</v>
      </c>
      <c r="C36" s="20"/>
      <c r="D36" s="20"/>
      <c r="E36" s="21">
        <f t="shared" si="5"/>
        <v>-5738.4615384615372</v>
      </c>
      <c r="F36" s="21">
        <f>(C36*5*'Aggregate Plan'!$B$12+C36*D36*5)*'Aggregate Plan'!$B$9/1000</f>
        <v>0</v>
      </c>
      <c r="G36" s="21">
        <f>'Aggregate Plan'!$D$3/13</f>
        <v>192.30769230769232</v>
      </c>
      <c r="H36" s="21">
        <f t="shared" si="6"/>
        <v>-5930.7692307692296</v>
      </c>
      <c r="I36" s="21">
        <f t="shared" si="1"/>
        <v>-30.235294117647051</v>
      </c>
      <c r="J36" s="20"/>
      <c r="K36" s="21">
        <f>'Aggregate Plan'!$D$3/13</f>
        <v>192.30769230769232</v>
      </c>
      <c r="L36" s="21">
        <f>IF(J36&gt;0,J36*(C36*5*'Aggregate Plan'!$B$12+'Simulation Worksheet'!D36*5*C36)/1000,0)</f>
        <v>0</v>
      </c>
      <c r="M36" s="21">
        <f t="shared" si="2"/>
        <v>-5930.7692307692296</v>
      </c>
      <c r="N36" s="22">
        <f t="shared" si="3"/>
        <v>5930.7692307692296</v>
      </c>
    </row>
    <row r="37" spans="1:14">
      <c r="A37" s="41"/>
      <c r="B37" s="18">
        <v>36</v>
      </c>
      <c r="C37" s="20"/>
      <c r="D37" s="20"/>
      <c r="E37" s="21">
        <f t="shared" si="5"/>
        <v>-5930.7692307692296</v>
      </c>
      <c r="F37" s="21">
        <f>(C37*5*'Aggregate Plan'!$B$12+C37*D37*5)*'Aggregate Plan'!$B$9/1000</f>
        <v>0</v>
      </c>
      <c r="G37" s="21">
        <f>'Aggregate Plan'!$D$3/13</f>
        <v>192.30769230769232</v>
      </c>
      <c r="H37" s="21">
        <f t="shared" si="6"/>
        <v>-6123.076923076922</v>
      </c>
      <c r="I37" s="21">
        <f t="shared" si="1"/>
        <v>-30.912621359223298</v>
      </c>
      <c r="J37" s="20"/>
      <c r="K37" s="21">
        <f>'Aggregate Plan'!$D$3/13</f>
        <v>192.30769230769232</v>
      </c>
      <c r="L37" s="21">
        <f>IF(J37&gt;0,J37*(C37*5*'Aggregate Plan'!$B$12+'Simulation Worksheet'!D37*5*C37)/1000,0)</f>
        <v>0</v>
      </c>
      <c r="M37" s="21">
        <f t="shared" si="2"/>
        <v>-6123.076923076922</v>
      </c>
      <c r="N37" s="22">
        <f t="shared" si="3"/>
        <v>6123.076923076922</v>
      </c>
    </row>
    <row r="38" spans="1:14">
      <c r="A38" s="41"/>
      <c r="B38" s="18">
        <v>37</v>
      </c>
      <c r="C38" s="20"/>
      <c r="D38" s="20"/>
      <c r="E38" s="21">
        <f t="shared" si="5"/>
        <v>-6123.076923076922</v>
      </c>
      <c r="F38" s="21">
        <f>(C38*5*'Aggregate Plan'!$B$12+C38*D38*5)*'Aggregate Plan'!$B$9/1000</f>
        <v>0</v>
      </c>
      <c r="G38" s="21">
        <f>'Aggregate Plan'!$D$3/13</f>
        <v>192.30769230769232</v>
      </c>
      <c r="H38" s="21">
        <f t="shared" si="6"/>
        <v>-6315.3846153846143</v>
      </c>
      <c r="I38" s="21">
        <f t="shared" si="1"/>
        <v>-31.576923076923073</v>
      </c>
      <c r="J38" s="20"/>
      <c r="K38" s="21">
        <f>'Aggregate Plan'!$D$3/13</f>
        <v>192.30769230769232</v>
      </c>
      <c r="L38" s="21">
        <f>IF(J38&gt;0,J38*(C38*5*'Aggregate Plan'!$B$12+'Simulation Worksheet'!D38*5*C38)/1000,0)</f>
        <v>0</v>
      </c>
      <c r="M38" s="21">
        <f t="shared" si="2"/>
        <v>-6315.3846153846143</v>
      </c>
      <c r="N38" s="22">
        <f t="shared" si="3"/>
        <v>6315.3846153846143</v>
      </c>
    </row>
    <row r="39" spans="1:14">
      <c r="A39" s="41"/>
      <c r="B39" s="18">
        <v>38</v>
      </c>
      <c r="C39" s="20"/>
      <c r="D39" s="20"/>
      <c r="E39" s="21">
        <f t="shared" si="5"/>
        <v>-6315.3846153846143</v>
      </c>
      <c r="F39" s="21">
        <f>(C39*5*'Aggregate Plan'!$B$12+C39*D39*5)*'Aggregate Plan'!$B$9/1000</f>
        <v>0</v>
      </c>
      <c r="G39" s="21">
        <f>'Aggregate Plan'!$D$3/13</f>
        <v>192.30769230769232</v>
      </c>
      <c r="H39" s="21">
        <f t="shared" si="6"/>
        <v>-6507.6923076923067</v>
      </c>
      <c r="I39" s="21">
        <f t="shared" si="1"/>
        <v>-32.228571428571428</v>
      </c>
      <c r="J39" s="20"/>
      <c r="K39" s="21">
        <f>'Aggregate Plan'!$D$3/13</f>
        <v>192.30769230769232</v>
      </c>
      <c r="L39" s="21">
        <f>IF(J39&gt;0,J39*(C39*5*'Aggregate Plan'!$B$12+'Simulation Worksheet'!D39*5*C39)/1000,0)</f>
        <v>0</v>
      </c>
      <c r="M39" s="21">
        <f t="shared" si="2"/>
        <v>-6507.6923076923067</v>
      </c>
      <c r="N39" s="22">
        <f t="shared" si="3"/>
        <v>6507.6923076923067</v>
      </c>
    </row>
    <row r="40" spans="1:14">
      <c r="A40" s="41"/>
      <c r="B40" s="18">
        <v>39</v>
      </c>
      <c r="C40" s="20"/>
      <c r="D40" s="20"/>
      <c r="E40" s="21">
        <f t="shared" si="5"/>
        <v>-6507.6923076923067</v>
      </c>
      <c r="F40" s="21">
        <f>(C40*5*'Aggregate Plan'!$B$12+C40*D40*5)*'Aggregate Plan'!$B$9/1000</f>
        <v>0</v>
      </c>
      <c r="G40" s="21">
        <f>'Aggregate Plan'!$D$3/13</f>
        <v>192.30769230769232</v>
      </c>
      <c r="H40" s="21">
        <f t="shared" si="6"/>
        <v>-6699.9999999999991</v>
      </c>
      <c r="I40" s="21">
        <f t="shared" si="1"/>
        <v>-32.867924528301884</v>
      </c>
      <c r="J40" s="20"/>
      <c r="K40" s="21">
        <f>'Aggregate Plan'!$D$3/13</f>
        <v>192.30769230769232</v>
      </c>
      <c r="L40" s="21">
        <f>IF(J40&gt;0,J40*(C40*5*'Aggregate Plan'!$B$12+'Simulation Worksheet'!D40*5*C40)/1000,0)</f>
        <v>0</v>
      </c>
      <c r="M40" s="21">
        <f t="shared" si="2"/>
        <v>-6699.9999999999991</v>
      </c>
      <c r="N40" s="22">
        <f t="shared" si="3"/>
        <v>6699.9999999999991</v>
      </c>
    </row>
    <row r="41" spans="1:14">
      <c r="A41" s="41" t="s">
        <v>54</v>
      </c>
      <c r="B41" s="18">
        <v>40</v>
      </c>
      <c r="C41" s="20"/>
      <c r="D41" s="20"/>
      <c r="E41" s="21">
        <f t="shared" si="5"/>
        <v>-6699.9999999999991</v>
      </c>
      <c r="F41" s="21">
        <f>(C41*5*'Aggregate Plan'!$B$12+C41*D41*5)*'Aggregate Plan'!$B$9/1000</f>
        <v>0</v>
      </c>
      <c r="G41" s="21">
        <f>'Aggregate Plan'!$E$3/13</f>
        <v>203.84615384615384</v>
      </c>
      <c r="H41" s="21">
        <f t="shared" si="6"/>
        <v>-6903.8461538461534</v>
      </c>
      <c r="I41" s="21">
        <f t="shared" si="1"/>
        <v>-33.867924528301884</v>
      </c>
      <c r="J41" s="20"/>
      <c r="K41" s="21">
        <f>'Aggregate Plan'!$E$3/13</f>
        <v>203.84615384615384</v>
      </c>
      <c r="L41" s="21">
        <f>IF(J41&gt;0,J41*(C41*5*'Aggregate Plan'!$B$12+'Simulation Worksheet'!D41*5*C41)/1000,0)</f>
        <v>0</v>
      </c>
      <c r="M41" s="21">
        <f t="shared" si="2"/>
        <v>-6903.8461538461534</v>
      </c>
      <c r="N41" s="22">
        <f t="shared" si="3"/>
        <v>6903.8461538461534</v>
      </c>
    </row>
    <row r="42" spans="1:14">
      <c r="A42" s="41"/>
      <c r="B42" s="18">
        <v>41</v>
      </c>
      <c r="C42" s="20"/>
      <c r="D42" s="20"/>
      <c r="E42" s="21">
        <f t="shared" si="5"/>
        <v>-6903.8461538461534</v>
      </c>
      <c r="F42" s="21">
        <f>(C42*5*'Aggregate Plan'!$B$12+C42*D42*5)*'Aggregate Plan'!$B$9/1000</f>
        <v>0</v>
      </c>
      <c r="G42" s="21">
        <f>'Aggregate Plan'!$E$3/13</f>
        <v>203.84615384615384</v>
      </c>
      <c r="H42" s="21">
        <f t="shared" si="6"/>
        <v>-7107.6923076923076</v>
      </c>
      <c r="I42" s="21">
        <f t="shared" si="1"/>
        <v>-34.867924528301884</v>
      </c>
      <c r="J42" s="20"/>
      <c r="K42" s="21">
        <f>'Aggregate Plan'!$E$3/13</f>
        <v>203.84615384615384</v>
      </c>
      <c r="L42" s="21">
        <f>IF(J42&gt;0,J42*(C42*5*'Aggregate Plan'!$B$12+'Simulation Worksheet'!D42*5*C42)/1000,0)</f>
        <v>0</v>
      </c>
      <c r="M42" s="21">
        <f t="shared" si="2"/>
        <v>-7107.6923076923076</v>
      </c>
      <c r="N42" s="22">
        <f t="shared" si="3"/>
        <v>7107.6923076923076</v>
      </c>
    </row>
    <row r="43" spans="1:14">
      <c r="A43" s="41"/>
      <c r="B43" s="18">
        <v>42</v>
      </c>
      <c r="C43" s="20"/>
      <c r="D43" s="20"/>
      <c r="E43" s="21">
        <f t="shared" si="5"/>
        <v>-7107.6923076923076</v>
      </c>
      <c r="F43" s="21">
        <f>(C43*5*'Aggregate Plan'!$B$12+C43*D43*5)*'Aggregate Plan'!$B$9/1000</f>
        <v>0</v>
      </c>
      <c r="G43" s="21">
        <f>'Aggregate Plan'!$E$3/13</f>
        <v>203.84615384615384</v>
      </c>
      <c r="H43" s="21">
        <f t="shared" si="6"/>
        <v>-7311.5384615384619</v>
      </c>
      <c r="I43" s="21">
        <f t="shared" si="1"/>
        <v>-35.867924528301891</v>
      </c>
      <c r="J43" s="20"/>
      <c r="K43" s="21">
        <f>'Aggregate Plan'!$E$3/13</f>
        <v>203.84615384615384</v>
      </c>
      <c r="L43" s="21">
        <f>IF(J43&gt;0,J43*(C43*5*'Aggregate Plan'!$B$12+'Simulation Worksheet'!D43*5*C43)/1000,0)</f>
        <v>0</v>
      </c>
      <c r="M43" s="21">
        <f t="shared" si="2"/>
        <v>-7311.5384615384619</v>
      </c>
      <c r="N43" s="22">
        <f t="shared" si="3"/>
        <v>7311.5384615384619</v>
      </c>
    </row>
    <row r="44" spans="1:14">
      <c r="A44" s="41"/>
      <c r="B44" s="18">
        <v>43</v>
      </c>
      <c r="C44" s="20"/>
      <c r="D44" s="20"/>
      <c r="E44" s="21">
        <f t="shared" si="5"/>
        <v>-7311.5384615384619</v>
      </c>
      <c r="F44" s="21">
        <f>(C44*5*'Aggregate Plan'!$B$12+C44*D44*5)*'Aggregate Plan'!$B$9/1000</f>
        <v>0</v>
      </c>
      <c r="G44" s="21">
        <f>'Aggregate Plan'!$E$3/13</f>
        <v>203.84615384615384</v>
      </c>
      <c r="H44" s="21">
        <f t="shared" si="6"/>
        <v>-7515.3846153846162</v>
      </c>
      <c r="I44" s="21">
        <f t="shared" si="1"/>
        <v>-36.867924528301891</v>
      </c>
      <c r="J44" s="20"/>
      <c r="K44" s="21">
        <f>'Aggregate Plan'!$E$3/13</f>
        <v>203.84615384615384</v>
      </c>
      <c r="L44" s="21">
        <f>IF(J44&gt;0,J44*(C44*5*'Aggregate Plan'!$B$12+'Simulation Worksheet'!D44*5*C44)/1000,0)</f>
        <v>0</v>
      </c>
      <c r="M44" s="21">
        <f t="shared" si="2"/>
        <v>-7515.3846153846162</v>
      </c>
      <c r="N44" s="22">
        <f t="shared" si="3"/>
        <v>7515.3846153846162</v>
      </c>
    </row>
    <row r="45" spans="1:14">
      <c r="A45" s="41"/>
      <c r="B45" s="18">
        <v>44</v>
      </c>
      <c r="C45" s="20"/>
      <c r="D45" s="20"/>
      <c r="E45" s="21">
        <f t="shared" si="5"/>
        <v>-7515.3846153846162</v>
      </c>
      <c r="F45" s="21">
        <f>(C45*5*'Aggregate Plan'!$B$12+C45*D45*5)*'Aggregate Plan'!$B$9/1000</f>
        <v>0</v>
      </c>
      <c r="G45" s="21">
        <f>'Aggregate Plan'!$E$3/13</f>
        <v>203.84615384615384</v>
      </c>
      <c r="H45" s="21">
        <f t="shared" si="6"/>
        <v>-7719.2307692307704</v>
      </c>
      <c r="I45" s="21">
        <f t="shared" si="1"/>
        <v>-37.867924528301891</v>
      </c>
      <c r="J45" s="20"/>
      <c r="K45" s="21">
        <f>'Aggregate Plan'!$E$3/13</f>
        <v>203.84615384615384</v>
      </c>
      <c r="L45" s="21">
        <f>IF(J45&gt;0,J45*(C45*5*'Aggregate Plan'!$B$12+'Simulation Worksheet'!D45*5*C45)/1000,0)</f>
        <v>0</v>
      </c>
      <c r="M45" s="21">
        <f t="shared" si="2"/>
        <v>-7719.2307692307704</v>
      </c>
      <c r="N45" s="22">
        <f t="shared" si="3"/>
        <v>7719.2307692307704</v>
      </c>
    </row>
    <row r="46" spans="1:14">
      <c r="A46" s="41"/>
      <c r="B46" s="18">
        <v>45</v>
      </c>
      <c r="C46" s="20"/>
      <c r="D46" s="20"/>
      <c r="E46" s="21">
        <f t="shared" si="5"/>
        <v>-7719.2307692307704</v>
      </c>
      <c r="F46" s="21">
        <f>(C46*5*'Aggregate Plan'!$B$12+C46*D46*5)*'Aggregate Plan'!$B$9/1000</f>
        <v>0</v>
      </c>
      <c r="G46" s="21">
        <f>'Aggregate Plan'!$E$3/13</f>
        <v>203.84615384615384</v>
      </c>
      <c r="H46" s="21">
        <f t="shared" si="6"/>
        <v>-7923.0769230769247</v>
      </c>
      <c r="I46" s="21">
        <f t="shared" si="1"/>
        <v>-38.867924528301899</v>
      </c>
      <c r="J46" s="20"/>
      <c r="K46" s="21">
        <f>'Aggregate Plan'!$E$3/13</f>
        <v>203.84615384615384</v>
      </c>
      <c r="L46" s="21">
        <f>IF(J46&gt;0,J46*(C46*5*'Aggregate Plan'!$B$12+'Simulation Worksheet'!D46*5*C46)/1000,0)</f>
        <v>0</v>
      </c>
      <c r="M46" s="21">
        <f t="shared" si="2"/>
        <v>-7923.0769230769247</v>
      </c>
      <c r="N46" s="22">
        <f t="shared" si="3"/>
        <v>7923.0769230769247</v>
      </c>
    </row>
    <row r="47" spans="1:14">
      <c r="A47" s="41"/>
      <c r="B47" s="18">
        <v>46</v>
      </c>
      <c r="C47" s="20"/>
      <c r="D47" s="20"/>
      <c r="E47" s="21">
        <f t="shared" si="5"/>
        <v>-7923.0769230769247</v>
      </c>
      <c r="F47" s="21">
        <f>(C47*5*'Aggregate Plan'!$B$12+C47*D47*5)*'Aggregate Plan'!$B$9/1000</f>
        <v>0</v>
      </c>
      <c r="G47" s="21">
        <f>'Aggregate Plan'!$E$3/13</f>
        <v>203.84615384615384</v>
      </c>
      <c r="H47" s="21">
        <f t="shared" si="6"/>
        <v>-8126.923076923079</v>
      </c>
      <c r="I47" s="21">
        <f t="shared" si="1"/>
        <v>-39.867924528301899</v>
      </c>
      <c r="J47" s="20"/>
      <c r="K47" s="21">
        <f>'Aggregate Plan'!$E$3/13</f>
        <v>203.84615384615384</v>
      </c>
      <c r="L47" s="21">
        <f>IF(J47&gt;0,J47*(C47*5*'Aggregate Plan'!$B$12+'Simulation Worksheet'!D47*5*C47)/1000,0)</f>
        <v>0</v>
      </c>
      <c r="M47" s="21">
        <f t="shared" si="2"/>
        <v>-8126.923076923079</v>
      </c>
      <c r="N47" s="22">
        <f t="shared" si="3"/>
        <v>8126.923076923079</v>
      </c>
    </row>
    <row r="48" spans="1:14">
      <c r="A48" s="41"/>
      <c r="B48" s="18">
        <v>47</v>
      </c>
      <c r="C48" s="20"/>
      <c r="D48" s="20"/>
      <c r="E48" s="21">
        <f t="shared" si="5"/>
        <v>-8126.923076923079</v>
      </c>
      <c r="F48" s="21">
        <f>(C48*5*'Aggregate Plan'!$B$12+C48*D48*5)*'Aggregate Plan'!$B$9/1000</f>
        <v>0</v>
      </c>
      <c r="G48" s="21">
        <f>'Aggregate Plan'!$E$3/13</f>
        <v>203.84615384615384</v>
      </c>
      <c r="H48" s="21">
        <f t="shared" si="6"/>
        <v>-8330.7692307692323</v>
      </c>
      <c r="I48" s="21">
        <f t="shared" si="1"/>
        <v>-42.058252427184478</v>
      </c>
      <c r="J48" s="20"/>
      <c r="K48" s="21">
        <f>'Aggregate Plan'!$E$3/13</f>
        <v>203.84615384615384</v>
      </c>
      <c r="L48" s="21">
        <f>IF(J48&gt;0,J48*(C48*5*'Aggregate Plan'!$B$12+'Simulation Worksheet'!D48*5*C48)/1000,0)</f>
        <v>0</v>
      </c>
      <c r="M48" s="21">
        <f t="shared" si="2"/>
        <v>-8330.7692307692323</v>
      </c>
      <c r="N48" s="22">
        <f t="shared" si="3"/>
        <v>8330.7692307692323</v>
      </c>
    </row>
    <row r="49" spans="1:14">
      <c r="A49" s="41"/>
      <c r="B49" s="18">
        <v>48</v>
      </c>
      <c r="C49" s="20"/>
      <c r="D49" s="20"/>
      <c r="E49" s="21">
        <f t="shared" si="5"/>
        <v>-8330.7692307692323</v>
      </c>
      <c r="F49" s="21">
        <f>(C49*5*'Aggregate Plan'!$B$12+C49*D49*5)*'Aggregate Plan'!$B$9/1000</f>
        <v>0</v>
      </c>
      <c r="G49" s="21">
        <f>'Aggregate Plan'!$E$3/13</f>
        <v>203.84615384615384</v>
      </c>
      <c r="H49" s="21">
        <f t="shared" si="6"/>
        <v>-8534.6153846153866</v>
      </c>
      <c r="I49" s="21">
        <f t="shared" si="1"/>
        <v>-44.380000000000017</v>
      </c>
      <c r="J49" s="20"/>
      <c r="K49" s="21">
        <f>'Aggregate Plan'!$E$3/13</f>
        <v>203.84615384615384</v>
      </c>
      <c r="L49" s="21">
        <f>IF(J49&gt;0,J49*(C49*5*'Aggregate Plan'!$B$12+'Simulation Worksheet'!D49*5*C49)/1000,0)</f>
        <v>0</v>
      </c>
      <c r="M49" s="21">
        <f t="shared" si="2"/>
        <v>-8534.6153846153866</v>
      </c>
      <c r="N49" s="22">
        <f t="shared" si="3"/>
        <v>8534.6153846153866</v>
      </c>
    </row>
    <row r="50" spans="1:14">
      <c r="A50" s="41"/>
      <c r="B50" s="18">
        <v>49</v>
      </c>
      <c r="C50" s="20"/>
      <c r="D50" s="20"/>
      <c r="E50" s="21">
        <f t="shared" si="5"/>
        <v>-8534.6153846153866</v>
      </c>
      <c r="F50" s="21">
        <f>(C50*5*'Aggregate Plan'!$B$12+C50*D50*5)*'Aggregate Plan'!$B$9/1000</f>
        <v>0</v>
      </c>
      <c r="G50" s="21">
        <f>'Aggregate Plan'!$E$3/13</f>
        <v>203.84615384615384</v>
      </c>
      <c r="H50" s="21">
        <f t="shared" si="6"/>
        <v>-8738.4615384615408</v>
      </c>
      <c r="I50" s="21">
        <f t="shared" si="1"/>
        <v>-46.845360824742279</v>
      </c>
      <c r="J50" s="20"/>
      <c r="K50" s="21">
        <f>'Aggregate Plan'!$E$3/13</f>
        <v>203.84615384615384</v>
      </c>
      <c r="L50" s="21">
        <f>IF(J50&gt;0,J50*(C50*5*'Aggregate Plan'!$B$12+'Simulation Worksheet'!D50*5*C50)/1000,0)</f>
        <v>0</v>
      </c>
      <c r="M50" s="21">
        <f t="shared" si="2"/>
        <v>-8738.4615384615408</v>
      </c>
      <c r="N50" s="22">
        <f t="shared" si="3"/>
        <v>8738.4615384615408</v>
      </c>
    </row>
    <row r="51" spans="1:14">
      <c r="A51" s="41"/>
      <c r="B51" s="18">
        <v>50</v>
      </c>
      <c r="C51" s="20"/>
      <c r="D51" s="20"/>
      <c r="E51" s="21">
        <f t="shared" si="5"/>
        <v>-8738.4615384615408</v>
      </c>
      <c r="F51" s="21">
        <f>(C51*5*'Aggregate Plan'!$B$12+C51*D51*5)*'Aggregate Plan'!$B$9/1000</f>
        <v>0</v>
      </c>
      <c r="G51" s="21">
        <f>'Aggregate Plan'!$E$3/13</f>
        <v>203.84615384615384</v>
      </c>
      <c r="H51" s="21">
        <f t="shared" si="6"/>
        <v>-8942.3076923076951</v>
      </c>
      <c r="I51" s="21">
        <f t="shared" si="1"/>
        <v>-49.468085106382986</v>
      </c>
      <c r="J51" s="20"/>
      <c r="K51" s="21">
        <f>'Aggregate Plan'!$E$3/13</f>
        <v>203.84615384615384</v>
      </c>
      <c r="L51" s="21">
        <f>IF(J51&gt;0,J51*(C51*5*'Aggregate Plan'!$B$12+'Simulation Worksheet'!D51*5*C51)/1000,0)</f>
        <v>0</v>
      </c>
      <c r="M51" s="21">
        <f t="shared" si="2"/>
        <v>-8942.3076923076951</v>
      </c>
      <c r="N51" s="22">
        <f t="shared" si="3"/>
        <v>8942.3076923076951</v>
      </c>
    </row>
    <row r="52" spans="1:14">
      <c r="A52" s="41"/>
      <c r="B52" s="18">
        <v>51</v>
      </c>
      <c r="C52" s="20"/>
      <c r="D52" s="20"/>
      <c r="E52" s="21">
        <f t="shared" si="5"/>
        <v>-8942.3076923076951</v>
      </c>
      <c r="F52" s="21">
        <f>(C52*5*'Aggregate Plan'!$B$12+C52*D52*5)*'Aggregate Plan'!$B$9/1000</f>
        <v>0</v>
      </c>
      <c r="G52" s="21">
        <f>'Aggregate Plan'!$E$3/13</f>
        <v>203.84615384615384</v>
      </c>
      <c r="H52" s="21">
        <f t="shared" si="6"/>
        <v>-9146.1538461538494</v>
      </c>
      <c r="I52" s="21">
        <f t="shared" si="1"/>
        <v>-52.263736263736277</v>
      </c>
      <c r="J52" s="20"/>
      <c r="K52" s="21">
        <f>'Aggregate Plan'!$E$3/13</f>
        <v>203.84615384615384</v>
      </c>
      <c r="L52" s="21">
        <f>IF(J52&gt;0,J52*(C52*5*'Aggregate Plan'!$B$12+'Simulation Worksheet'!D52*5*C52)/1000,0)</f>
        <v>0</v>
      </c>
      <c r="M52" s="21">
        <f t="shared" si="2"/>
        <v>-9146.1538461538494</v>
      </c>
      <c r="N52" s="22">
        <f t="shared" si="3"/>
        <v>9146.1538461538494</v>
      </c>
    </row>
    <row r="53" spans="1:14">
      <c r="A53" s="41"/>
      <c r="B53" s="18">
        <v>52</v>
      </c>
      <c r="C53" s="20"/>
      <c r="D53" s="20"/>
      <c r="E53" s="21">
        <f t="shared" si="5"/>
        <v>-9146.1538461538494</v>
      </c>
      <c r="F53" s="21">
        <f>(C53*5*'Aggregate Plan'!$B$12+C53*D53*5)*'Aggregate Plan'!$B$9/1000</f>
        <v>0</v>
      </c>
      <c r="G53" s="21">
        <f>'Aggregate Plan'!$E$3/13</f>
        <v>203.84615384615384</v>
      </c>
      <c r="H53" s="21">
        <f t="shared" si="6"/>
        <v>-9350.0000000000036</v>
      </c>
      <c r="I53" s="21">
        <f t="shared" si="1"/>
        <v>-55.250000000000014</v>
      </c>
      <c r="J53" s="20"/>
      <c r="K53" s="21">
        <f>'Aggregate Plan'!$E$3/13</f>
        <v>203.84615384615384</v>
      </c>
      <c r="L53" s="21">
        <f>IF(J53&gt;0,J53*(C53*5*'Aggregate Plan'!$B$12+'Simulation Worksheet'!D53*5*C53)/1000,0)</f>
        <v>0</v>
      </c>
      <c r="M53" s="21">
        <f t="shared" si="2"/>
        <v>-9350.0000000000036</v>
      </c>
      <c r="N53" s="22">
        <f t="shared" si="3"/>
        <v>9350.0000000000036</v>
      </c>
    </row>
    <row r="54" spans="1:14">
      <c r="A54" s="41" t="s">
        <v>62</v>
      </c>
      <c r="E54" s="21"/>
      <c r="F54" s="21"/>
      <c r="G54" s="21">
        <f>'Aggregate Plan'!$F$3/13</f>
        <v>169.23076923076923</v>
      </c>
      <c r="H54" s="21"/>
      <c r="I54" s="21"/>
      <c r="K54" s="21"/>
      <c r="L54" s="21"/>
      <c r="M54" s="21"/>
    </row>
    <row r="55" spans="1:14">
      <c r="A55" s="41"/>
      <c r="E55" s="21"/>
      <c r="F55" s="21"/>
      <c r="G55" s="21">
        <f>'Aggregate Plan'!$F$3/13</f>
        <v>169.23076923076923</v>
      </c>
      <c r="H55" s="21"/>
      <c r="I55" s="21"/>
      <c r="K55" s="21"/>
      <c r="L55" s="21"/>
      <c r="M55" s="21"/>
    </row>
    <row r="56" spans="1:14">
      <c r="A56" s="41"/>
      <c r="E56" s="21"/>
      <c r="F56" s="21"/>
      <c r="G56" s="21">
        <f>'Aggregate Plan'!$F$3/13</f>
        <v>169.23076923076923</v>
      </c>
      <c r="H56" s="21"/>
      <c r="I56" s="21"/>
      <c r="K56" s="21"/>
      <c r="L56" s="21"/>
      <c r="M56" s="21"/>
    </row>
    <row r="57" spans="1:14">
      <c r="A57" s="41"/>
      <c r="E57" s="21"/>
      <c r="F57" s="21"/>
      <c r="G57" s="21">
        <f>'Aggregate Plan'!$F$3/13</f>
        <v>169.23076923076923</v>
      </c>
      <c r="H57" s="21"/>
      <c r="I57" s="21"/>
      <c r="K57" s="21"/>
      <c r="L57" s="21"/>
      <c r="M57" s="21"/>
    </row>
    <row r="58" spans="1:14">
      <c r="A58" s="41"/>
      <c r="E58" s="21"/>
      <c r="F58" s="21"/>
      <c r="G58" s="21">
        <f>'Aggregate Plan'!$F$3/13</f>
        <v>169.23076923076923</v>
      </c>
      <c r="H58" s="21"/>
      <c r="I58" s="21"/>
      <c r="K58" s="21"/>
      <c r="L58" s="21"/>
      <c r="M58" s="21"/>
    </row>
    <row r="59" spans="1:14">
      <c r="A59" s="41"/>
      <c r="E59" s="21"/>
      <c r="F59" s="21"/>
      <c r="G59" s="21">
        <f>'Aggregate Plan'!$F$3/13</f>
        <v>169.23076923076923</v>
      </c>
      <c r="H59" s="21"/>
      <c r="I59" s="21"/>
      <c r="K59" s="21"/>
      <c r="L59" s="21"/>
      <c r="M59" s="21"/>
    </row>
    <row r="60" spans="1:14">
      <c r="A60" s="41"/>
      <c r="E60" s="21"/>
      <c r="F60" s="21"/>
      <c r="G60" s="21">
        <f>'Aggregate Plan'!$F$3/13</f>
        <v>169.23076923076923</v>
      </c>
      <c r="H60" s="21"/>
      <c r="I60" s="21"/>
      <c r="K60" s="21"/>
      <c r="L60" s="21"/>
      <c r="M60" s="21"/>
    </row>
    <row r="61" spans="1:14">
      <c r="A61" s="41"/>
      <c r="E61" s="21"/>
      <c r="F61" s="21"/>
      <c r="G61" s="21">
        <f>'Aggregate Plan'!$F$3/13</f>
        <v>169.23076923076923</v>
      </c>
      <c r="H61" s="21"/>
      <c r="I61" s="21"/>
      <c r="K61" s="21"/>
      <c r="L61" s="21"/>
      <c r="M61" s="21"/>
    </row>
    <row r="62" spans="1:14">
      <c r="A62" s="41"/>
      <c r="E62" s="21"/>
      <c r="F62" s="21"/>
      <c r="G62" s="21">
        <f>'Aggregate Plan'!$F$3/13</f>
        <v>169.23076923076923</v>
      </c>
      <c r="H62" s="21"/>
      <c r="I62" s="21"/>
    </row>
    <row r="63" spans="1:14">
      <c r="A63" s="41"/>
      <c r="E63" s="21"/>
      <c r="F63" s="21"/>
      <c r="G63" s="21">
        <f>'Aggregate Plan'!$F$3/13</f>
        <v>169.23076923076923</v>
      </c>
      <c r="H63" s="21"/>
      <c r="I63" s="21"/>
    </row>
    <row r="64" spans="1:14">
      <c r="A64" s="41"/>
      <c r="E64" s="21"/>
      <c r="F64" s="21"/>
      <c r="G64" s="21">
        <f>'Aggregate Plan'!$F$3/13</f>
        <v>169.23076923076923</v>
      </c>
      <c r="H64" s="21"/>
      <c r="I64" s="21"/>
    </row>
    <row r="65" spans="1:9">
      <c r="A65" s="41"/>
      <c r="E65" s="21"/>
      <c r="F65" s="21"/>
      <c r="G65" s="21">
        <f>'Aggregate Plan'!$F$3/13</f>
        <v>169.23076923076923</v>
      </c>
      <c r="H65" s="21"/>
      <c r="I65" s="21"/>
    </row>
    <row r="66" spans="1:9">
      <c r="A66" s="41"/>
      <c r="E66" s="21"/>
      <c r="F66" s="21"/>
      <c r="G66" s="21">
        <f>'Aggregate Plan'!$F$3/13</f>
        <v>169.23076923076923</v>
      </c>
      <c r="H66" s="21"/>
      <c r="I66" s="21"/>
    </row>
    <row r="67" spans="1:9">
      <c r="E67" s="21"/>
      <c r="F67" s="21"/>
      <c r="G67" s="21"/>
      <c r="H67" s="21"/>
    </row>
    <row r="68" spans="1:9">
      <c r="E68" s="21"/>
      <c r="F68" s="21"/>
      <c r="G68" s="21"/>
      <c r="H68" s="21"/>
    </row>
    <row r="69" spans="1:9">
      <c r="E69" s="21"/>
      <c r="F69" s="21"/>
      <c r="G69" s="21"/>
      <c r="H69" s="21"/>
    </row>
    <row r="70" spans="1:9">
      <c r="E70" s="21"/>
      <c r="F70" s="21"/>
      <c r="G70" s="21"/>
      <c r="H70" s="21"/>
    </row>
    <row r="71" spans="1:9">
      <c r="E71" s="21"/>
      <c r="F71" s="21"/>
      <c r="G71" s="21"/>
      <c r="H71" s="21"/>
    </row>
  </sheetData>
  <mergeCells count="5">
    <mergeCell ref="A54:A66"/>
    <mergeCell ref="A2:A14"/>
    <mergeCell ref="A15:A27"/>
    <mergeCell ref="A28:A40"/>
    <mergeCell ref="A41:A53"/>
  </mergeCells>
  <phoneticPr fontId="0" type="noConversion"/>
  <pageMargins left="0.75" right="0.75" top="1" bottom="1" header="0.5" footer="0.5"/>
  <pageSetup scale="72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5"/>
  <sheetViews>
    <sheetView workbookViewId="0">
      <selection activeCell="C63" sqref="C63"/>
    </sheetView>
  </sheetViews>
  <sheetFormatPr defaultRowHeight="13.2"/>
  <cols>
    <col min="1" max="1" width="4.33203125" bestFit="1" customWidth="1"/>
    <col min="2" max="2" width="3.88671875" style="18" bestFit="1" customWidth="1"/>
    <col min="3" max="10" width="11.6640625" style="18" customWidth="1"/>
    <col min="11" max="11" width="11.109375" customWidth="1"/>
  </cols>
  <sheetData>
    <row r="1" spans="1:12" ht="39.6">
      <c r="A1" s="3" t="s">
        <v>57</v>
      </c>
      <c r="B1" s="3" t="s">
        <v>58</v>
      </c>
      <c r="C1" s="3" t="s">
        <v>69</v>
      </c>
      <c r="D1" s="3" t="s">
        <v>70</v>
      </c>
      <c r="E1" s="3" t="s">
        <v>64</v>
      </c>
      <c r="F1" s="3" t="s">
        <v>44</v>
      </c>
      <c r="G1" s="3" t="s">
        <v>71</v>
      </c>
      <c r="H1" s="3" t="s">
        <v>65</v>
      </c>
      <c r="I1" s="3" t="s">
        <v>66</v>
      </c>
      <c r="J1" s="3" t="s">
        <v>67</v>
      </c>
      <c r="K1" s="3"/>
      <c r="L1" s="3"/>
    </row>
    <row r="2" spans="1:12">
      <c r="A2" s="41" t="s">
        <v>51</v>
      </c>
      <c r="B2" s="18">
        <v>1</v>
      </c>
      <c r="C2" s="19">
        <f>IF('Simulation Worksheet'!J2&gt;0,'Simulation Worksheet'!C2*'Aggregate Plan'!$B$10*'Aggregate Plan'!$B$8*5*8,0)</f>
        <v>0</v>
      </c>
      <c r="D2" s="19">
        <f>IF(C2&gt;0,'Simulation Worksheet'!D2*5*'Aggregate Plan'!$B$8*'Aggregate Plan'!$B$11*'Simulation Worksheet'!C2,0)</f>
        <v>0</v>
      </c>
      <c r="E2" s="19">
        <f>IF('Simulation Worksheet'!M2&gt;0,'Simulation Worksheet'!M2*'Aggregate Plan'!$B$14*1000/52,0)</f>
        <v>0</v>
      </c>
      <c r="F2" s="19">
        <f>IF('Simulation Worksheet'!M2&lt;0,-'Simulation Worksheet'!M2*'Aggregate Plan'!$B$15*1000,0)</f>
        <v>369230.76923076925</v>
      </c>
      <c r="G2" s="19">
        <f>IF('Simulation Worksheet'!C2*'Aggregate Plan'!$B$8&gt;'Aggregate Plan'!$B$7,'Aggregate Plan'!$B$8*'Aggregate Plan'!$B$16*('Simulation Worksheet'!C2-'Aggregate Plan'!$B$7/'Aggregate Plan'!$B$8),0)</f>
        <v>0</v>
      </c>
      <c r="H2" s="19">
        <f>IF('Simulation Worksheet'!C2*'Aggregate Plan'!$B$8&lt;'Aggregate Plan'!$B$7,('Aggregate Plan'!$B$7-'Simulation Worksheet'!C2*'Aggregate Plan'!$B$8)*'Aggregate Plan'!$B$17,0)</f>
        <v>180000</v>
      </c>
      <c r="I2" s="19">
        <f>SUM(C2:H2)</f>
        <v>549230.76923076925</v>
      </c>
      <c r="J2" s="19">
        <f>I2</f>
        <v>549230.76923076925</v>
      </c>
      <c r="K2" s="13"/>
    </row>
    <row r="3" spans="1:12">
      <c r="A3" s="41"/>
      <c r="B3" s="18">
        <v>2</v>
      </c>
      <c r="C3" s="19">
        <f>IF('Simulation Worksheet'!J3&gt;0,'Simulation Worksheet'!C3*'Aggregate Plan'!$B$10*'Aggregate Plan'!$B$8*5*8,0)</f>
        <v>0</v>
      </c>
      <c r="D3" s="19">
        <f>IF(C3&gt;0,'Simulation Worksheet'!D3*5*'Aggregate Plan'!$B$8*'Aggregate Plan'!$B$11*'Simulation Worksheet'!C3,0)</f>
        <v>0</v>
      </c>
      <c r="E3" s="19">
        <f>IF('Simulation Worksheet'!M3&gt;0,'Simulation Worksheet'!M3*'Aggregate Plan'!$B$14*1000/52,0)</f>
        <v>0</v>
      </c>
      <c r="F3" s="19">
        <f>IF('Simulation Worksheet'!M3&lt;0,-'Simulation Worksheet'!M3*'Aggregate Plan'!$B$15*1000,0)</f>
        <v>738461.5384615385</v>
      </c>
      <c r="G3" s="19">
        <f>IF('Simulation Worksheet'!C3*'Aggregate Plan'!$B$8&gt;'Simulation Worksheet'!C2*'Aggregate Plan'!$B$8,'Aggregate Plan'!$B$8*'Aggregate Plan'!$B$16*('Simulation Worksheet'!C3-'Simulation Worksheet'!C2),0)</f>
        <v>0</v>
      </c>
      <c r="H3" s="19">
        <f>IF('Simulation Worksheet'!C3*'Aggregate Plan'!$B$8&lt;'Simulation Worksheet'!C2*'Aggregate Plan'!$B$8,('Simulation Worksheet'!C2*'Aggregate Plan'!$B$8-'Simulation Worksheet'!C3*'Aggregate Plan'!$B$8)*'Aggregate Plan'!$B$17,0)</f>
        <v>0</v>
      </c>
      <c r="I3" s="19">
        <f>SUM(C3:H3)</f>
        <v>738461.5384615385</v>
      </c>
      <c r="J3" s="19">
        <f>J2+I3</f>
        <v>1287692.3076923077</v>
      </c>
      <c r="K3" s="13"/>
    </row>
    <row r="4" spans="1:12">
      <c r="A4" s="41"/>
      <c r="B4" s="18">
        <v>3</v>
      </c>
      <c r="C4" s="19">
        <f>IF('Simulation Worksheet'!J4&gt;0,'Simulation Worksheet'!C4*'Aggregate Plan'!$B$10*'Aggregate Plan'!$B$8*5*8,0)</f>
        <v>0</v>
      </c>
      <c r="D4" s="19">
        <f>IF(C4&gt;0,'Simulation Worksheet'!D4*5*'Aggregate Plan'!$B$8*'Aggregate Plan'!$B$11*'Simulation Worksheet'!C4,0)</f>
        <v>0</v>
      </c>
      <c r="E4" s="19">
        <f>IF('Simulation Worksheet'!M4&gt;0,'Simulation Worksheet'!M4*'Aggregate Plan'!$B$14*1000/52,0)</f>
        <v>0</v>
      </c>
      <c r="F4" s="19">
        <f>IF('Simulation Worksheet'!M4&lt;0,-'Simulation Worksheet'!M4*'Aggregate Plan'!$B$15*1000,0)</f>
        <v>1107692.3076923075</v>
      </c>
      <c r="G4" s="19">
        <f>IF('Simulation Worksheet'!C4*'Aggregate Plan'!$B$8&gt;'Simulation Worksheet'!C3*'Aggregate Plan'!$B$8,'Aggregate Plan'!$B$8*'Aggregate Plan'!$B$16*('Simulation Worksheet'!C4-'Simulation Worksheet'!C3),0)</f>
        <v>0</v>
      </c>
      <c r="H4" s="19">
        <f>IF('Simulation Worksheet'!C4*'Aggregate Plan'!$B$8&lt;'Simulation Worksheet'!C3*'Aggregate Plan'!$B$8,('Simulation Worksheet'!C3*'Aggregate Plan'!$B$8-'Simulation Worksheet'!C4*'Aggregate Plan'!$B$8)*'Aggregate Plan'!$B$17,0)</f>
        <v>0</v>
      </c>
      <c r="I4" s="19">
        <f t="shared" ref="I4:I53" si="0">SUM(C4:H4)</f>
        <v>1107692.3076923075</v>
      </c>
      <c r="J4" s="19">
        <f t="shared" ref="J4:J53" si="1">J3+I4</f>
        <v>2395384.615384615</v>
      </c>
      <c r="K4" s="13"/>
    </row>
    <row r="5" spans="1:12">
      <c r="A5" s="41"/>
      <c r="B5" s="18">
        <v>4</v>
      </c>
      <c r="C5" s="19">
        <f>IF('Simulation Worksheet'!J5&gt;0,'Simulation Worksheet'!C5*'Aggregate Plan'!$B$10*'Aggregate Plan'!$B$8*5*8,0)</f>
        <v>0</v>
      </c>
      <c r="D5" s="19">
        <f>IF(C5&gt;0,'Simulation Worksheet'!D5*5*'Aggregate Plan'!$B$8*'Aggregate Plan'!$B$11*'Simulation Worksheet'!C5,0)</f>
        <v>0</v>
      </c>
      <c r="E5" s="19">
        <f>IF('Simulation Worksheet'!M5&gt;0,'Simulation Worksheet'!M5*'Aggregate Plan'!$B$14*1000/52,0)</f>
        <v>0</v>
      </c>
      <c r="F5" s="19">
        <f>IF('Simulation Worksheet'!M5&lt;0,-'Simulation Worksheet'!M5*'Aggregate Plan'!$B$15*1000,0)</f>
        <v>1476923.076923077</v>
      </c>
      <c r="G5" s="19">
        <f>IF('Simulation Worksheet'!C5*'Aggregate Plan'!$B$8&gt;'Simulation Worksheet'!C4*'Aggregate Plan'!$B$8,'Aggregate Plan'!$B$8*'Aggregate Plan'!$B$16*('Simulation Worksheet'!C5-'Simulation Worksheet'!C4),0)</f>
        <v>0</v>
      </c>
      <c r="H5" s="19">
        <f>IF('Simulation Worksheet'!C5*'Aggregate Plan'!$B$8&lt;'Simulation Worksheet'!C4*'Aggregate Plan'!$B$8,('Simulation Worksheet'!C4*'Aggregate Plan'!$B$8-'Simulation Worksheet'!C5*'Aggregate Plan'!$B$8)*'Aggregate Plan'!$B$17,0)</f>
        <v>0</v>
      </c>
      <c r="I5" s="19">
        <f t="shared" si="0"/>
        <v>1476923.076923077</v>
      </c>
      <c r="J5" s="19">
        <f t="shared" si="1"/>
        <v>3872307.692307692</v>
      </c>
    </row>
    <row r="6" spans="1:12">
      <c r="A6" s="41"/>
      <c r="B6" s="18">
        <v>5</v>
      </c>
      <c r="C6" s="19">
        <f>IF('Simulation Worksheet'!J6&gt;0,'Simulation Worksheet'!C6*'Aggregate Plan'!$B$10*'Aggregate Plan'!$B$8*5*8,0)</f>
        <v>0</v>
      </c>
      <c r="D6" s="19">
        <f>IF(C6&gt;0,'Simulation Worksheet'!D6*5*'Aggregate Plan'!$B$8*'Aggregate Plan'!$B$11*'Simulation Worksheet'!C6,0)</f>
        <v>0</v>
      </c>
      <c r="E6" s="19">
        <f>IF('Simulation Worksheet'!M6&gt;0,'Simulation Worksheet'!M6*'Aggregate Plan'!$B$14*1000/52,0)</f>
        <v>0</v>
      </c>
      <c r="F6" s="19">
        <f>IF('Simulation Worksheet'!M6&lt;0,-'Simulation Worksheet'!M6*'Aggregate Plan'!$B$15*1000,0)</f>
        <v>1846153.846153846</v>
      </c>
      <c r="G6" s="19">
        <f>IF('Simulation Worksheet'!C6*'Aggregate Plan'!$B$8&gt;'Simulation Worksheet'!C5*'Aggregate Plan'!$B$8,'Aggregate Plan'!$B$8*'Aggregate Plan'!$B$16*('Simulation Worksheet'!C6-'Simulation Worksheet'!C5),0)</f>
        <v>0</v>
      </c>
      <c r="H6" s="19">
        <f>IF('Simulation Worksheet'!C6*'Aggregate Plan'!$B$8&lt;'Simulation Worksheet'!C5*'Aggregate Plan'!$B$8,('Simulation Worksheet'!C5*'Aggregate Plan'!$B$8-'Simulation Worksheet'!C6*'Aggregate Plan'!$B$8)*'Aggregate Plan'!$B$17,0)</f>
        <v>0</v>
      </c>
      <c r="I6" s="19">
        <f t="shared" si="0"/>
        <v>1846153.846153846</v>
      </c>
      <c r="J6" s="19">
        <f t="shared" si="1"/>
        <v>5718461.538461538</v>
      </c>
    </row>
    <row r="7" spans="1:12">
      <c r="A7" s="41"/>
      <c r="B7" s="18">
        <v>6</v>
      </c>
      <c r="C7" s="19">
        <f>IF('Simulation Worksheet'!J7&gt;0,'Simulation Worksheet'!C7*'Aggregate Plan'!$B$10*'Aggregate Plan'!$B$8*5*8,0)</f>
        <v>0</v>
      </c>
      <c r="D7" s="19">
        <f>IF(C7&gt;0,'Simulation Worksheet'!D7*5*'Aggregate Plan'!$B$8*'Aggregate Plan'!$B$11*'Simulation Worksheet'!C7,0)</f>
        <v>0</v>
      </c>
      <c r="E7" s="19">
        <f>IF('Simulation Worksheet'!M7&gt;0,'Simulation Worksheet'!M7*'Aggregate Plan'!$B$14*1000/52,0)</f>
        <v>0</v>
      </c>
      <c r="F7" s="19">
        <f>IF('Simulation Worksheet'!M7&lt;0,-'Simulation Worksheet'!M7*'Aggregate Plan'!$B$15*1000,0)</f>
        <v>2215384.615384615</v>
      </c>
      <c r="G7" s="19">
        <f>IF('Simulation Worksheet'!C7*'Aggregate Plan'!$B$8&gt;'Simulation Worksheet'!C6*'Aggregate Plan'!$B$8,'Aggregate Plan'!$B$8*'Aggregate Plan'!$B$16*('Simulation Worksheet'!C7-'Simulation Worksheet'!C6),0)</f>
        <v>0</v>
      </c>
      <c r="H7" s="19">
        <f>IF('Simulation Worksheet'!C7*'Aggregate Plan'!$B$8&lt;'Simulation Worksheet'!C6*'Aggregate Plan'!$B$8,('Simulation Worksheet'!C6*'Aggregate Plan'!$B$8-'Simulation Worksheet'!C7*'Aggregate Plan'!$B$8)*'Aggregate Plan'!$B$17,0)</f>
        <v>0</v>
      </c>
      <c r="I7" s="19">
        <f t="shared" si="0"/>
        <v>2215384.615384615</v>
      </c>
      <c r="J7" s="19">
        <f t="shared" si="1"/>
        <v>7933846.1538461531</v>
      </c>
    </row>
    <row r="8" spans="1:12">
      <c r="A8" s="41"/>
      <c r="B8" s="18">
        <v>7</v>
      </c>
      <c r="C8" s="19">
        <f>IF('Simulation Worksheet'!J8&gt;0,'Simulation Worksheet'!C8*'Aggregate Plan'!$B$10*'Aggregate Plan'!$B$8*5*8,0)</f>
        <v>0</v>
      </c>
      <c r="D8" s="19">
        <f>IF(C8&gt;0,'Simulation Worksheet'!D8*5*'Aggregate Plan'!$B$8*'Aggregate Plan'!$B$11*'Simulation Worksheet'!C8,0)</f>
        <v>0</v>
      </c>
      <c r="E8" s="19">
        <f>IF('Simulation Worksheet'!M8&gt;0,'Simulation Worksheet'!M8*'Aggregate Plan'!$B$14*1000/52,0)</f>
        <v>0</v>
      </c>
      <c r="F8" s="19">
        <f>IF('Simulation Worksheet'!M8&lt;0,-'Simulation Worksheet'!M8*'Aggregate Plan'!$B$15*1000,0)</f>
        <v>2584615.3846153845</v>
      </c>
      <c r="G8" s="19">
        <f>IF('Simulation Worksheet'!C8*'Aggregate Plan'!$B$8&gt;'Simulation Worksheet'!C7*'Aggregate Plan'!$B$8,'Aggregate Plan'!$B$8*'Aggregate Plan'!$B$16*('Simulation Worksheet'!C8-'Simulation Worksheet'!C7),0)</f>
        <v>0</v>
      </c>
      <c r="H8" s="19">
        <f>IF('Simulation Worksheet'!C8*'Aggregate Plan'!$B$8&lt;'Simulation Worksheet'!C7*'Aggregate Plan'!$B$8,('Simulation Worksheet'!C7*'Aggregate Plan'!$B$8-'Simulation Worksheet'!C8*'Aggregate Plan'!$B$8)*'Aggregate Plan'!$B$17,0)</f>
        <v>0</v>
      </c>
      <c r="I8" s="19">
        <f t="shared" si="0"/>
        <v>2584615.3846153845</v>
      </c>
      <c r="J8" s="19">
        <f t="shared" si="1"/>
        <v>10518461.538461538</v>
      </c>
    </row>
    <row r="9" spans="1:12">
      <c r="A9" s="41"/>
      <c r="B9" s="18">
        <v>8</v>
      </c>
      <c r="C9" s="19">
        <f>IF('Simulation Worksheet'!J9&gt;0,'Simulation Worksheet'!C9*'Aggregate Plan'!$B$10*'Aggregate Plan'!$B$8*5*8,0)</f>
        <v>0</v>
      </c>
      <c r="D9" s="19">
        <f>IF(C9&gt;0,'Simulation Worksheet'!D9*5*'Aggregate Plan'!$B$8*'Aggregate Plan'!$B$11*'Simulation Worksheet'!C9,0)</f>
        <v>0</v>
      </c>
      <c r="E9" s="19">
        <f>IF('Simulation Worksheet'!M9&gt;0,'Simulation Worksheet'!M9*'Aggregate Plan'!$B$14*1000/52,0)</f>
        <v>0</v>
      </c>
      <c r="F9" s="19">
        <f>IF('Simulation Worksheet'!M9&lt;0,-'Simulation Worksheet'!M9*'Aggregate Plan'!$B$15*1000,0)</f>
        <v>2953846.153846154</v>
      </c>
      <c r="G9" s="19">
        <f>IF('Simulation Worksheet'!C9*'Aggregate Plan'!$B$8&gt;'Simulation Worksheet'!C8*'Aggregate Plan'!$B$8,'Aggregate Plan'!$B$8*'Aggregate Plan'!$B$16*('Simulation Worksheet'!C9-'Simulation Worksheet'!C8),0)</f>
        <v>0</v>
      </c>
      <c r="H9" s="19">
        <f>IF('Simulation Worksheet'!C9*'Aggregate Plan'!$B$8&lt;'Simulation Worksheet'!C8*'Aggregate Plan'!$B$8,('Simulation Worksheet'!C8*'Aggregate Plan'!$B$8-'Simulation Worksheet'!C9*'Aggregate Plan'!$B$8)*'Aggregate Plan'!$B$17,0)</f>
        <v>0</v>
      </c>
      <c r="I9" s="19">
        <f t="shared" si="0"/>
        <v>2953846.153846154</v>
      </c>
      <c r="J9" s="19">
        <f t="shared" si="1"/>
        <v>13472307.692307692</v>
      </c>
    </row>
    <row r="10" spans="1:12">
      <c r="A10" s="41"/>
      <c r="B10" s="18">
        <v>9</v>
      </c>
      <c r="C10" s="19">
        <f>IF('Simulation Worksheet'!J10&gt;0,'Simulation Worksheet'!C10*'Aggregate Plan'!$B$10*'Aggregate Plan'!$B$8*5*8,0)</f>
        <v>0</v>
      </c>
      <c r="D10" s="19">
        <f>IF(C10&gt;0,'Simulation Worksheet'!D10*5*'Aggregate Plan'!$B$8*'Aggregate Plan'!$B$11*'Simulation Worksheet'!C10,0)</f>
        <v>0</v>
      </c>
      <c r="E10" s="19">
        <f>IF('Simulation Worksheet'!M10&gt;0,'Simulation Worksheet'!M10*'Aggregate Plan'!$B$14*1000/52,0)</f>
        <v>0</v>
      </c>
      <c r="F10" s="19">
        <f>IF('Simulation Worksheet'!M10&lt;0,-'Simulation Worksheet'!M10*'Aggregate Plan'!$B$15*1000,0)</f>
        <v>3323076.923076923</v>
      </c>
      <c r="G10" s="19">
        <f>IF('Simulation Worksheet'!C10*'Aggregate Plan'!$B$8&gt;'Simulation Worksheet'!C9*'Aggregate Plan'!$B$8,'Aggregate Plan'!$B$8*'Aggregate Plan'!$B$16*('Simulation Worksheet'!C10-'Simulation Worksheet'!C9),0)</f>
        <v>0</v>
      </c>
      <c r="H10" s="19">
        <f>IF('Simulation Worksheet'!C10*'Aggregate Plan'!$B$8&lt;'Simulation Worksheet'!C9*'Aggregate Plan'!$B$8,('Simulation Worksheet'!C9*'Aggregate Plan'!$B$8-'Simulation Worksheet'!C10*'Aggregate Plan'!$B$8)*'Aggregate Plan'!$B$17,0)</f>
        <v>0</v>
      </c>
      <c r="I10" s="19">
        <f t="shared" si="0"/>
        <v>3323076.923076923</v>
      </c>
      <c r="J10" s="19">
        <f t="shared" si="1"/>
        <v>16795384.615384616</v>
      </c>
    </row>
    <row r="11" spans="1:12">
      <c r="A11" s="41"/>
      <c r="B11" s="18">
        <v>10</v>
      </c>
      <c r="C11" s="19">
        <f>IF('Simulation Worksheet'!J11&gt;0,'Simulation Worksheet'!C11*'Aggregate Plan'!$B$10*'Aggregate Plan'!$B$8*5*8,0)</f>
        <v>0</v>
      </c>
      <c r="D11" s="19">
        <f>IF(C11&gt;0,'Simulation Worksheet'!D11*5*'Aggregate Plan'!$B$8*'Aggregate Plan'!$B$11*'Simulation Worksheet'!C11,0)</f>
        <v>0</v>
      </c>
      <c r="E11" s="19">
        <f>IF('Simulation Worksheet'!M11&gt;0,'Simulation Worksheet'!M11*'Aggregate Plan'!$B$14*1000/52,0)</f>
        <v>0</v>
      </c>
      <c r="F11" s="19">
        <f>IF('Simulation Worksheet'!M11&lt;0,-'Simulation Worksheet'!M11*'Aggregate Plan'!$B$15*1000,0)</f>
        <v>3692307.692307692</v>
      </c>
      <c r="G11" s="19">
        <f>IF('Simulation Worksheet'!C11*'Aggregate Plan'!$B$8&gt;'Simulation Worksheet'!C10*'Aggregate Plan'!$B$8,'Aggregate Plan'!$B$8*'Aggregate Plan'!$B$16*('Simulation Worksheet'!C11-'Simulation Worksheet'!C10),0)</f>
        <v>0</v>
      </c>
      <c r="H11" s="19">
        <f>IF('Simulation Worksheet'!C11*'Aggregate Plan'!$B$8&lt;'Simulation Worksheet'!C10*'Aggregate Plan'!$B$8,('Simulation Worksheet'!C10*'Aggregate Plan'!$B$8-'Simulation Worksheet'!C11*'Aggregate Plan'!$B$8)*'Aggregate Plan'!$B$17,0)</f>
        <v>0</v>
      </c>
      <c r="I11" s="19">
        <f t="shared" si="0"/>
        <v>3692307.692307692</v>
      </c>
      <c r="J11" s="19">
        <f t="shared" si="1"/>
        <v>20487692.307692308</v>
      </c>
    </row>
    <row r="12" spans="1:12">
      <c r="A12" s="41"/>
      <c r="B12" s="18">
        <v>11</v>
      </c>
      <c r="C12" s="19">
        <f>IF('Simulation Worksheet'!J12&gt;0,'Simulation Worksheet'!C12*'Aggregate Plan'!$B$10*'Aggregate Plan'!$B$8*5*8,0)</f>
        <v>0</v>
      </c>
      <c r="D12" s="19">
        <f>IF(C12&gt;0,'Simulation Worksheet'!D12*5*'Aggregate Plan'!$B$8*'Aggregate Plan'!$B$11*'Simulation Worksheet'!C12,0)</f>
        <v>0</v>
      </c>
      <c r="E12" s="19">
        <f>IF('Simulation Worksheet'!M12&gt;0,'Simulation Worksheet'!M12*'Aggregate Plan'!$B$14*1000/52,0)</f>
        <v>0</v>
      </c>
      <c r="F12" s="19">
        <f>IF('Simulation Worksheet'!M12&lt;0,-'Simulation Worksheet'!M12*'Aggregate Plan'!$B$15*1000,0)</f>
        <v>4061538.461538461</v>
      </c>
      <c r="G12" s="19">
        <f>IF('Simulation Worksheet'!C12*'Aggregate Plan'!$B$8&gt;'Simulation Worksheet'!C11*'Aggregate Plan'!$B$8,'Aggregate Plan'!$B$8*'Aggregate Plan'!$B$16*('Simulation Worksheet'!C12-'Simulation Worksheet'!C11),0)</f>
        <v>0</v>
      </c>
      <c r="H12" s="19">
        <f>IF('Simulation Worksheet'!C12*'Aggregate Plan'!$B$8&lt;'Simulation Worksheet'!C11*'Aggregate Plan'!$B$8,('Simulation Worksheet'!C11*'Aggregate Plan'!$B$8-'Simulation Worksheet'!C12*'Aggregate Plan'!$B$8)*'Aggregate Plan'!$B$17,0)</f>
        <v>0</v>
      </c>
      <c r="I12" s="19">
        <f t="shared" si="0"/>
        <v>4061538.461538461</v>
      </c>
      <c r="J12" s="19">
        <f t="shared" si="1"/>
        <v>24549230.769230768</v>
      </c>
    </row>
    <row r="13" spans="1:12">
      <c r="A13" s="41"/>
      <c r="B13" s="18">
        <v>12</v>
      </c>
      <c r="C13" s="19">
        <f>IF('Simulation Worksheet'!J13&gt;0,'Simulation Worksheet'!C13*'Aggregate Plan'!$B$10*'Aggregate Plan'!$B$8*5*8,0)</f>
        <v>0</v>
      </c>
      <c r="D13" s="19">
        <f>IF(C13&gt;0,'Simulation Worksheet'!D13*5*'Aggregate Plan'!$B$8*'Aggregate Plan'!$B$11*'Simulation Worksheet'!C13,0)</f>
        <v>0</v>
      </c>
      <c r="E13" s="19">
        <f>IF('Simulation Worksheet'!M13&gt;0,'Simulation Worksheet'!M13*'Aggregate Plan'!$B$14*1000/52,0)</f>
        <v>0</v>
      </c>
      <c r="F13" s="19">
        <f>IF('Simulation Worksheet'!M13&lt;0,-'Simulation Worksheet'!M13*'Aggregate Plan'!$B$15*1000,0)</f>
        <v>4430769.2307692301</v>
      </c>
      <c r="G13" s="19">
        <f>IF('Simulation Worksheet'!C13*'Aggregate Plan'!$B$8&gt;'Simulation Worksheet'!C12*'Aggregate Plan'!$B$8,'Aggregate Plan'!$B$8*'Aggregate Plan'!$B$16*('Simulation Worksheet'!C13-'Simulation Worksheet'!C12),0)</f>
        <v>0</v>
      </c>
      <c r="H13" s="19">
        <f>IF('Simulation Worksheet'!C13*'Aggregate Plan'!$B$8&lt;'Simulation Worksheet'!C12*'Aggregate Plan'!$B$8,('Simulation Worksheet'!C12*'Aggregate Plan'!$B$8-'Simulation Worksheet'!C13*'Aggregate Plan'!$B$8)*'Aggregate Plan'!$B$17,0)</f>
        <v>0</v>
      </c>
      <c r="I13" s="19">
        <f t="shared" si="0"/>
        <v>4430769.2307692301</v>
      </c>
      <c r="J13" s="19">
        <f t="shared" si="1"/>
        <v>28980000</v>
      </c>
      <c r="K13" s="13"/>
    </row>
    <row r="14" spans="1:12">
      <c r="A14" s="41"/>
      <c r="B14" s="18">
        <v>13</v>
      </c>
      <c r="C14" s="19">
        <f>IF('Simulation Worksheet'!J14&gt;0,'Simulation Worksheet'!C14*'Aggregate Plan'!$B$10*'Aggregate Plan'!$B$8*5*8,0)</f>
        <v>0</v>
      </c>
      <c r="D14" s="19">
        <f>IF(C14&gt;0,'Simulation Worksheet'!D14*5*'Aggregate Plan'!$B$8*'Aggregate Plan'!$B$11*'Simulation Worksheet'!C14,0)</f>
        <v>0</v>
      </c>
      <c r="E14" s="19">
        <f>IF('Simulation Worksheet'!M14&gt;0,'Simulation Worksheet'!M14*'Aggregate Plan'!$B$14*1000/52,0)</f>
        <v>0</v>
      </c>
      <c r="F14" s="19">
        <f>IF('Simulation Worksheet'!M14&lt;0,-'Simulation Worksheet'!M14*'Aggregate Plan'!$B$15*1000,0)</f>
        <v>4799999.9999999991</v>
      </c>
      <c r="G14" s="19">
        <f>IF('Simulation Worksheet'!C14*'Aggregate Plan'!$B$8&gt;'Simulation Worksheet'!C13*'Aggregate Plan'!$B$8,'Aggregate Plan'!$B$8*'Aggregate Plan'!$B$16*('Simulation Worksheet'!C14-'Simulation Worksheet'!C13),0)</f>
        <v>0</v>
      </c>
      <c r="H14" s="19">
        <f>IF('Simulation Worksheet'!C14*'Aggregate Plan'!$B$8&lt;'Simulation Worksheet'!C13*'Aggregate Plan'!$B$8,('Simulation Worksheet'!C13*'Aggregate Plan'!$B$8-'Simulation Worksheet'!C14*'Aggregate Plan'!$B$8)*'Aggregate Plan'!$B$17,0)</f>
        <v>0</v>
      </c>
      <c r="I14" s="19">
        <f t="shared" si="0"/>
        <v>4799999.9999999991</v>
      </c>
      <c r="J14" s="19">
        <f t="shared" si="1"/>
        <v>33780000</v>
      </c>
      <c r="K14" s="13"/>
    </row>
    <row r="15" spans="1:12">
      <c r="A15" s="41" t="s">
        <v>52</v>
      </c>
      <c r="B15" s="18">
        <v>14</v>
      </c>
      <c r="C15" s="19">
        <f>IF('Simulation Worksheet'!J15&gt;0,'Simulation Worksheet'!C15*'Aggregate Plan'!$B$10*'Aggregate Plan'!$B$8*5*8,0)</f>
        <v>0</v>
      </c>
      <c r="D15" s="19">
        <f>IF(C15&gt;0,'Simulation Worksheet'!D15*5*'Aggregate Plan'!$B$8*'Aggregate Plan'!$B$11*'Simulation Worksheet'!C15,0)</f>
        <v>0</v>
      </c>
      <c r="E15" s="19">
        <f>IF('Simulation Worksheet'!M15&gt;0,'Simulation Worksheet'!M15*'Aggregate Plan'!$B$14*1000/52,0)</f>
        <v>0</v>
      </c>
      <c r="F15" s="19">
        <f>IF('Simulation Worksheet'!M15&lt;0,-'Simulation Worksheet'!M15*'Aggregate Plan'!$B$15*1000,0)</f>
        <v>5206153.846153846</v>
      </c>
      <c r="G15" s="19">
        <f>IF('Simulation Worksheet'!C15*'Aggregate Plan'!$B$8&gt;'Simulation Worksheet'!C14*'Aggregate Plan'!$B$8,'Aggregate Plan'!$B$8*'Aggregate Plan'!$B$16*('Simulation Worksheet'!C15-'Simulation Worksheet'!C14),0)</f>
        <v>0</v>
      </c>
      <c r="H15" s="19">
        <f>IF('Simulation Worksheet'!C15*'Aggregate Plan'!$B$8&lt;'Simulation Worksheet'!C14*'Aggregate Plan'!$B$8,('Simulation Worksheet'!C14*'Aggregate Plan'!$B$8-'Simulation Worksheet'!C15*'Aggregate Plan'!$B$8)*'Aggregate Plan'!$B$17,0)</f>
        <v>0</v>
      </c>
      <c r="I15" s="19">
        <f t="shared" si="0"/>
        <v>5206153.846153846</v>
      </c>
      <c r="J15" s="19">
        <f t="shared" si="1"/>
        <v>38986153.846153848</v>
      </c>
      <c r="K15" s="13"/>
    </row>
    <row r="16" spans="1:12">
      <c r="A16" s="41"/>
      <c r="B16" s="18">
        <v>15</v>
      </c>
      <c r="C16" s="19">
        <f>IF('Simulation Worksheet'!J16&gt;0,'Simulation Worksheet'!C16*'Aggregate Plan'!$B$10*'Aggregate Plan'!$B$8*5*8,0)</f>
        <v>0</v>
      </c>
      <c r="D16" s="19">
        <f>IF(C16&gt;0,'Simulation Worksheet'!D16*5*'Aggregate Plan'!$B$8*'Aggregate Plan'!$B$11*'Simulation Worksheet'!C16,0)</f>
        <v>0</v>
      </c>
      <c r="E16" s="19">
        <f>IF('Simulation Worksheet'!M16&gt;0,'Simulation Worksheet'!M16*'Aggregate Plan'!$B$14*1000/52,0)</f>
        <v>0</v>
      </c>
      <c r="F16" s="19">
        <f>IF('Simulation Worksheet'!M16&lt;0,-'Simulation Worksheet'!M16*'Aggregate Plan'!$B$15*1000,0)</f>
        <v>5612307.6923076911</v>
      </c>
      <c r="G16" s="19">
        <f>IF('Simulation Worksheet'!C16*'Aggregate Plan'!$B$8&gt;'Simulation Worksheet'!C15*'Aggregate Plan'!$B$8,'Aggregate Plan'!$B$8*'Aggregate Plan'!$B$16*('Simulation Worksheet'!C16-'Simulation Worksheet'!C15),0)</f>
        <v>0</v>
      </c>
      <c r="H16" s="19">
        <f>IF('Simulation Worksheet'!C16*'Aggregate Plan'!$B$8&lt;'Simulation Worksheet'!C15*'Aggregate Plan'!$B$8,('Simulation Worksheet'!C15*'Aggregate Plan'!$B$8-'Simulation Worksheet'!C16*'Aggregate Plan'!$B$8)*'Aggregate Plan'!$B$17,0)</f>
        <v>0</v>
      </c>
      <c r="I16" s="19">
        <f t="shared" si="0"/>
        <v>5612307.6923076911</v>
      </c>
      <c r="J16" s="19">
        <f t="shared" si="1"/>
        <v>44598461.538461536</v>
      </c>
    </row>
    <row r="17" spans="1:11">
      <c r="A17" s="41"/>
      <c r="B17" s="18">
        <v>16</v>
      </c>
      <c r="C17" s="19">
        <f>IF('Simulation Worksheet'!J17&gt;0,'Simulation Worksheet'!C17*'Aggregate Plan'!$B$10*'Aggregate Plan'!$B$8*5*8,0)</f>
        <v>0</v>
      </c>
      <c r="D17" s="19">
        <f>IF(C17&gt;0,'Simulation Worksheet'!D17*5*'Aggregate Plan'!$B$8*'Aggregate Plan'!$B$11*'Simulation Worksheet'!C17,0)</f>
        <v>0</v>
      </c>
      <c r="E17" s="19">
        <f>IF('Simulation Worksheet'!M17&gt;0,'Simulation Worksheet'!M17*'Aggregate Plan'!$B$14*1000/52,0)</f>
        <v>0</v>
      </c>
      <c r="F17" s="19">
        <f>IF('Simulation Worksheet'!M17&lt;0,-'Simulation Worksheet'!M17*'Aggregate Plan'!$B$15*1000,0)</f>
        <v>6018461.5384615371</v>
      </c>
      <c r="G17" s="19">
        <f>IF('Simulation Worksheet'!C17*'Aggregate Plan'!$B$8&gt;'Simulation Worksheet'!C16*'Aggregate Plan'!$B$8,'Aggregate Plan'!$B$8*'Aggregate Plan'!$B$16*('Simulation Worksheet'!C17-'Simulation Worksheet'!C16),0)</f>
        <v>0</v>
      </c>
      <c r="H17" s="19">
        <f>IF('Simulation Worksheet'!C17*'Aggregate Plan'!$B$8&lt;'Simulation Worksheet'!C16*'Aggregate Plan'!$B$8,('Simulation Worksheet'!C16*'Aggregate Plan'!$B$8-'Simulation Worksheet'!C17*'Aggregate Plan'!$B$8)*'Aggregate Plan'!$B$17,0)</f>
        <v>0</v>
      </c>
      <c r="I17" s="19">
        <f t="shared" si="0"/>
        <v>6018461.5384615371</v>
      </c>
      <c r="J17" s="19">
        <f t="shared" si="1"/>
        <v>50616923.076923072</v>
      </c>
    </row>
    <row r="18" spans="1:11">
      <c r="A18" s="41"/>
      <c r="B18" s="18">
        <v>17</v>
      </c>
      <c r="C18" s="19">
        <f>IF('Simulation Worksheet'!J18&gt;0,'Simulation Worksheet'!C18*'Aggregate Plan'!$B$10*'Aggregate Plan'!$B$8*5*8,0)</f>
        <v>0</v>
      </c>
      <c r="D18" s="19">
        <f>IF(C18&gt;0,'Simulation Worksheet'!D18*5*'Aggregate Plan'!$B$8*'Aggregate Plan'!$B$11*'Simulation Worksheet'!C18,0)</f>
        <v>0</v>
      </c>
      <c r="E18" s="19">
        <f>IF('Simulation Worksheet'!M18&gt;0,'Simulation Worksheet'!M18*'Aggregate Plan'!$B$14*1000/52,0)</f>
        <v>0</v>
      </c>
      <c r="F18" s="19">
        <f>IF('Simulation Worksheet'!M18&lt;0,-'Simulation Worksheet'!M18*'Aggregate Plan'!$B$15*1000,0)</f>
        <v>6424615.3846153831</v>
      </c>
      <c r="G18" s="19">
        <f>IF('Simulation Worksheet'!C18*'Aggregate Plan'!$B$8&gt;'Simulation Worksheet'!C17*'Aggregate Plan'!$B$8,'Aggregate Plan'!$B$8*'Aggregate Plan'!$B$16*('Simulation Worksheet'!C18-'Simulation Worksheet'!C17),0)</f>
        <v>0</v>
      </c>
      <c r="H18" s="19">
        <f>IF('Simulation Worksheet'!C18*'Aggregate Plan'!$B$8&lt;'Simulation Worksheet'!C17*'Aggregate Plan'!$B$8,('Simulation Worksheet'!C17*'Aggregate Plan'!$B$8-'Simulation Worksheet'!C18*'Aggregate Plan'!$B$8)*'Aggregate Plan'!$B$17,0)</f>
        <v>0</v>
      </c>
      <c r="I18" s="19">
        <f t="shared" si="0"/>
        <v>6424615.3846153831</v>
      </c>
      <c r="J18" s="19">
        <f t="shared" si="1"/>
        <v>57041538.461538456</v>
      </c>
    </row>
    <row r="19" spans="1:11">
      <c r="A19" s="41"/>
      <c r="B19" s="18">
        <v>18</v>
      </c>
      <c r="C19" s="19">
        <f>IF('Simulation Worksheet'!J19&gt;0,'Simulation Worksheet'!C19*'Aggregate Plan'!$B$10*'Aggregate Plan'!$B$8*5*8,0)</f>
        <v>0</v>
      </c>
      <c r="D19" s="19">
        <f>IF(C19&gt;0,'Simulation Worksheet'!D19*5*'Aggregate Plan'!$B$8*'Aggregate Plan'!$B$11*'Simulation Worksheet'!C19,0)</f>
        <v>0</v>
      </c>
      <c r="E19" s="19">
        <f>IF('Simulation Worksheet'!M19&gt;0,'Simulation Worksheet'!M19*'Aggregate Plan'!$B$14*1000/52,0)</f>
        <v>0</v>
      </c>
      <c r="F19" s="19">
        <f>IF('Simulation Worksheet'!M19&lt;0,-'Simulation Worksheet'!M19*'Aggregate Plan'!$B$15*1000,0)</f>
        <v>6830769.2307692291</v>
      </c>
      <c r="G19" s="19">
        <f>IF('Simulation Worksheet'!C19*'Aggregate Plan'!$B$8&gt;'Simulation Worksheet'!C18*'Aggregate Plan'!$B$8,'Aggregate Plan'!$B$8*'Aggregate Plan'!$B$16*('Simulation Worksheet'!C19-'Simulation Worksheet'!C18),0)</f>
        <v>0</v>
      </c>
      <c r="H19" s="19">
        <f>IF('Simulation Worksheet'!C19*'Aggregate Plan'!$B$8&lt;'Simulation Worksheet'!C18*'Aggregate Plan'!$B$8,('Simulation Worksheet'!C18*'Aggregate Plan'!$B$8-'Simulation Worksheet'!C19*'Aggregate Plan'!$B$8)*'Aggregate Plan'!$B$17,0)</f>
        <v>0</v>
      </c>
      <c r="I19" s="19">
        <f t="shared" si="0"/>
        <v>6830769.2307692291</v>
      </c>
      <c r="J19" s="19">
        <f t="shared" si="1"/>
        <v>63872307.692307688</v>
      </c>
    </row>
    <row r="20" spans="1:11">
      <c r="A20" s="41"/>
      <c r="B20" s="18">
        <v>19</v>
      </c>
      <c r="C20" s="19">
        <f>IF('Simulation Worksheet'!J20&gt;0,'Simulation Worksheet'!C20*'Aggregate Plan'!$B$10*'Aggregate Plan'!$B$8*5*8,0)</f>
        <v>0</v>
      </c>
      <c r="D20" s="19">
        <f>IF(C20&gt;0,'Simulation Worksheet'!D20*5*'Aggregate Plan'!$B$8*'Aggregate Plan'!$B$11*'Simulation Worksheet'!C20,0)</f>
        <v>0</v>
      </c>
      <c r="E20" s="19">
        <f>IF('Simulation Worksheet'!M20&gt;0,'Simulation Worksheet'!M20*'Aggregate Plan'!$B$14*1000/52,0)</f>
        <v>0</v>
      </c>
      <c r="F20" s="19">
        <f>IF('Simulation Worksheet'!M20&lt;0,-'Simulation Worksheet'!M20*'Aggregate Plan'!$B$15*1000,0)</f>
        <v>7236923.0769230742</v>
      </c>
      <c r="G20" s="19">
        <f>IF('Simulation Worksheet'!C20*'Aggregate Plan'!$B$8&gt;'Simulation Worksheet'!C19*'Aggregate Plan'!$B$8,'Aggregate Plan'!$B$8*'Aggregate Plan'!$B$16*('Simulation Worksheet'!C20-'Simulation Worksheet'!C19),0)</f>
        <v>0</v>
      </c>
      <c r="H20" s="19">
        <f>IF('Simulation Worksheet'!C20*'Aggregate Plan'!$B$8&lt;'Simulation Worksheet'!C19*'Aggregate Plan'!$B$8,('Simulation Worksheet'!C19*'Aggregate Plan'!$B$8-'Simulation Worksheet'!C20*'Aggregate Plan'!$B$8)*'Aggregate Plan'!$B$17,0)</f>
        <v>0</v>
      </c>
      <c r="I20" s="19">
        <f t="shared" si="0"/>
        <v>7236923.0769230742</v>
      </c>
      <c r="J20" s="19">
        <f t="shared" si="1"/>
        <v>71109230.769230768</v>
      </c>
    </row>
    <row r="21" spans="1:11">
      <c r="A21" s="41"/>
      <c r="B21" s="18">
        <v>20</v>
      </c>
      <c r="C21" s="19">
        <f>IF('Simulation Worksheet'!J21&gt;0,'Simulation Worksheet'!C21*'Aggregate Plan'!$B$10*'Aggregate Plan'!$B$8*5*8,0)</f>
        <v>0</v>
      </c>
      <c r="D21" s="19">
        <f>IF(C21&gt;0,'Simulation Worksheet'!D21*5*'Aggregate Plan'!$B$8*'Aggregate Plan'!$B$11*'Simulation Worksheet'!C21,0)</f>
        <v>0</v>
      </c>
      <c r="E21" s="19">
        <f>IF('Simulation Worksheet'!M21&gt;0,'Simulation Worksheet'!M21*'Aggregate Plan'!$B$14*1000/52,0)</f>
        <v>0</v>
      </c>
      <c r="F21" s="19">
        <f>IF('Simulation Worksheet'!M21&lt;0,-'Simulation Worksheet'!M21*'Aggregate Plan'!$B$15*1000,0)</f>
        <v>7643076.9230769202</v>
      </c>
      <c r="G21" s="19">
        <f>IF('Simulation Worksheet'!C21*'Aggregate Plan'!$B$8&gt;'Simulation Worksheet'!C20*'Aggregate Plan'!$B$8,'Aggregate Plan'!$B$8*'Aggregate Plan'!$B$16*('Simulation Worksheet'!C21-'Simulation Worksheet'!C20),0)</f>
        <v>0</v>
      </c>
      <c r="H21" s="19">
        <f>IF('Simulation Worksheet'!C21*'Aggregate Plan'!$B$8&lt;'Simulation Worksheet'!C20*'Aggregate Plan'!$B$8,('Simulation Worksheet'!C20*'Aggregate Plan'!$B$8-'Simulation Worksheet'!C21*'Aggregate Plan'!$B$8)*'Aggregate Plan'!$B$17,0)</f>
        <v>0</v>
      </c>
      <c r="I21" s="19">
        <f t="shared" si="0"/>
        <v>7643076.9230769202</v>
      </c>
      <c r="J21" s="19">
        <f t="shared" si="1"/>
        <v>78752307.692307681</v>
      </c>
    </row>
    <row r="22" spans="1:11">
      <c r="A22" s="41"/>
      <c r="B22" s="18">
        <v>21</v>
      </c>
      <c r="C22" s="19">
        <f>IF('Simulation Worksheet'!J22&gt;0,'Simulation Worksheet'!C22*'Aggregate Plan'!$B$10*'Aggregate Plan'!$B$8*5*8,0)</f>
        <v>0</v>
      </c>
      <c r="D22" s="19">
        <f>IF(C22&gt;0,'Simulation Worksheet'!D22*5*'Aggregate Plan'!$B$8*'Aggregate Plan'!$B$11*'Simulation Worksheet'!C22,0)</f>
        <v>0</v>
      </c>
      <c r="E22" s="19">
        <f>IF('Simulation Worksheet'!M22&gt;0,'Simulation Worksheet'!M22*'Aggregate Plan'!$B$14*1000/52,0)</f>
        <v>0</v>
      </c>
      <c r="F22" s="19">
        <f>IF('Simulation Worksheet'!M22&lt;0,-'Simulation Worksheet'!M22*'Aggregate Plan'!$B$15*1000,0)</f>
        <v>8049230.7692307662</v>
      </c>
      <c r="G22" s="19">
        <f>IF('Simulation Worksheet'!C22*'Aggregate Plan'!$B$8&gt;'Simulation Worksheet'!C21*'Aggregate Plan'!$B$8,'Aggregate Plan'!$B$8*'Aggregate Plan'!$B$16*('Simulation Worksheet'!C22-'Simulation Worksheet'!C21),0)</f>
        <v>0</v>
      </c>
      <c r="H22" s="19">
        <f>IF('Simulation Worksheet'!C22*'Aggregate Plan'!$B$8&lt;'Simulation Worksheet'!C21*'Aggregate Plan'!$B$8,('Simulation Worksheet'!C21*'Aggregate Plan'!$B$8-'Simulation Worksheet'!C22*'Aggregate Plan'!$B$8)*'Aggregate Plan'!$B$17,0)</f>
        <v>0</v>
      </c>
      <c r="I22" s="19">
        <f t="shared" si="0"/>
        <v>8049230.7692307662</v>
      </c>
      <c r="J22" s="19">
        <f t="shared" si="1"/>
        <v>86801538.461538449</v>
      </c>
    </row>
    <row r="23" spans="1:11">
      <c r="A23" s="41"/>
      <c r="B23" s="18">
        <v>22</v>
      </c>
      <c r="C23" s="19">
        <f>IF('Simulation Worksheet'!J23&gt;0,'Simulation Worksheet'!C23*'Aggregate Plan'!$B$10*'Aggregate Plan'!$B$8*5*8,0)</f>
        <v>0</v>
      </c>
      <c r="D23" s="19">
        <f>IF(C23&gt;0,'Simulation Worksheet'!D23*5*'Aggregate Plan'!$B$8*'Aggregate Plan'!$B$11*'Simulation Worksheet'!C23,0)</f>
        <v>0</v>
      </c>
      <c r="E23" s="19">
        <f>IF('Simulation Worksheet'!M23&gt;0,'Simulation Worksheet'!M23*'Aggregate Plan'!$B$14*1000/52,0)</f>
        <v>0</v>
      </c>
      <c r="F23" s="19">
        <f>IF('Simulation Worksheet'!M23&lt;0,-'Simulation Worksheet'!M23*'Aggregate Plan'!$B$15*1000,0)</f>
        <v>8455384.6153846122</v>
      </c>
      <c r="G23" s="19">
        <f>IF('Simulation Worksheet'!C23*'Aggregate Plan'!$B$8&gt;'Simulation Worksheet'!C22*'Aggregate Plan'!$B$8,'Aggregate Plan'!$B$8*'Aggregate Plan'!$B$16*('Simulation Worksheet'!C23-'Simulation Worksheet'!C22),0)</f>
        <v>0</v>
      </c>
      <c r="H23" s="19">
        <f>IF('Simulation Worksheet'!C23*'Aggregate Plan'!$B$8&lt;'Simulation Worksheet'!C22*'Aggregate Plan'!$B$8,('Simulation Worksheet'!C22*'Aggregate Plan'!$B$8-'Simulation Worksheet'!C23*'Aggregate Plan'!$B$8)*'Aggregate Plan'!$B$17,0)</f>
        <v>0</v>
      </c>
      <c r="I23" s="19">
        <f t="shared" si="0"/>
        <v>8455384.6153846122</v>
      </c>
      <c r="J23" s="19">
        <f t="shared" si="1"/>
        <v>95256923.076923057</v>
      </c>
    </row>
    <row r="24" spans="1:11">
      <c r="A24" s="41"/>
      <c r="B24" s="18">
        <v>23</v>
      </c>
      <c r="C24" s="19">
        <f>IF('Simulation Worksheet'!J24&gt;0,'Simulation Worksheet'!C24*'Aggregate Plan'!$B$10*'Aggregate Plan'!$B$8*5*8,0)</f>
        <v>0</v>
      </c>
      <c r="D24" s="19">
        <f>IF(C24&gt;0,'Simulation Worksheet'!D24*5*'Aggregate Plan'!$B$8*'Aggregate Plan'!$B$11*'Simulation Worksheet'!C24,0)</f>
        <v>0</v>
      </c>
      <c r="E24" s="19">
        <f>IF('Simulation Worksheet'!M24&gt;0,'Simulation Worksheet'!M24*'Aggregate Plan'!$B$14*1000/52,0)</f>
        <v>0</v>
      </c>
      <c r="F24" s="19">
        <f>IF('Simulation Worksheet'!M24&lt;0,-'Simulation Worksheet'!M24*'Aggregate Plan'!$B$15*1000,0)</f>
        <v>8861538.4615384582</v>
      </c>
      <c r="G24" s="19">
        <f>IF('Simulation Worksheet'!C24*'Aggregate Plan'!$B$8&gt;'Simulation Worksheet'!C23*'Aggregate Plan'!$B$8,'Aggregate Plan'!$B$8*'Aggregate Plan'!$B$16*('Simulation Worksheet'!C24-'Simulation Worksheet'!C23),0)</f>
        <v>0</v>
      </c>
      <c r="H24" s="19">
        <f>IF('Simulation Worksheet'!C24*'Aggregate Plan'!$B$8&lt;'Simulation Worksheet'!C23*'Aggregate Plan'!$B$8,('Simulation Worksheet'!C23*'Aggregate Plan'!$B$8-'Simulation Worksheet'!C24*'Aggregate Plan'!$B$8)*'Aggregate Plan'!$B$17,0)</f>
        <v>0</v>
      </c>
      <c r="I24" s="19">
        <f t="shared" si="0"/>
        <v>8861538.4615384582</v>
      </c>
      <c r="J24" s="19">
        <f t="shared" si="1"/>
        <v>104118461.53846152</v>
      </c>
    </row>
    <row r="25" spans="1:11">
      <c r="A25" s="41"/>
      <c r="B25" s="18">
        <v>24</v>
      </c>
      <c r="C25" s="19">
        <f>IF('Simulation Worksheet'!J25&gt;0,'Simulation Worksheet'!C25*'Aggregate Plan'!$B$10*'Aggregate Plan'!$B$8*5*8,0)</f>
        <v>0</v>
      </c>
      <c r="D25" s="19">
        <f>IF(C25&gt;0,'Simulation Worksheet'!D25*5*'Aggregate Plan'!$B$8*'Aggregate Plan'!$B$11*'Simulation Worksheet'!C25,0)</f>
        <v>0</v>
      </c>
      <c r="E25" s="19">
        <f>IF('Simulation Worksheet'!M25&gt;0,'Simulation Worksheet'!M25*'Aggregate Plan'!$B$14*1000/52,0)</f>
        <v>0</v>
      </c>
      <c r="F25" s="19">
        <f>IF('Simulation Worksheet'!M25&lt;0,-'Simulation Worksheet'!M25*'Aggregate Plan'!$B$15*1000,0)</f>
        <v>9267692.3076923024</v>
      </c>
      <c r="G25" s="19">
        <f>IF('Simulation Worksheet'!C25*'Aggregate Plan'!$B$8&gt;'Simulation Worksheet'!C24*'Aggregate Plan'!$B$8,'Aggregate Plan'!$B$8*'Aggregate Plan'!$B$16*('Simulation Worksheet'!C25-'Simulation Worksheet'!C24),0)</f>
        <v>0</v>
      </c>
      <c r="H25" s="19">
        <f>IF('Simulation Worksheet'!C25*'Aggregate Plan'!$B$8&lt;'Simulation Worksheet'!C24*'Aggregate Plan'!$B$8,('Simulation Worksheet'!C24*'Aggregate Plan'!$B$8-'Simulation Worksheet'!C25*'Aggregate Plan'!$B$8)*'Aggregate Plan'!$B$17,0)</f>
        <v>0</v>
      </c>
      <c r="I25" s="19">
        <f t="shared" si="0"/>
        <v>9267692.3076923024</v>
      </c>
      <c r="J25" s="19">
        <f t="shared" si="1"/>
        <v>113386153.84615383</v>
      </c>
    </row>
    <row r="26" spans="1:11">
      <c r="A26" s="41"/>
      <c r="B26" s="18">
        <v>25</v>
      </c>
      <c r="C26" s="19">
        <f>IF('Simulation Worksheet'!J26&gt;0,'Simulation Worksheet'!C26*'Aggregate Plan'!$B$10*'Aggregate Plan'!$B$8*5*8,0)</f>
        <v>0</v>
      </c>
      <c r="D26" s="19">
        <f>IF(C26&gt;0,'Simulation Worksheet'!D26*5*'Aggregate Plan'!$B$8*'Aggregate Plan'!$B$11*'Simulation Worksheet'!C26,0)</f>
        <v>0</v>
      </c>
      <c r="E26" s="19">
        <f>IF('Simulation Worksheet'!M26&gt;0,'Simulation Worksheet'!M26*'Aggregate Plan'!$B$14*1000/52,0)</f>
        <v>0</v>
      </c>
      <c r="F26" s="19">
        <f>IF('Simulation Worksheet'!M26&lt;0,-'Simulation Worksheet'!M26*'Aggregate Plan'!$B$15*1000,0)</f>
        <v>9673846.1538461484</v>
      </c>
      <c r="G26" s="19">
        <f>IF('Simulation Worksheet'!C26*'Aggregate Plan'!$B$8&gt;'Simulation Worksheet'!C25*'Aggregate Plan'!$B$8,'Aggregate Plan'!$B$8*'Aggregate Plan'!$B$16*('Simulation Worksheet'!C26-'Simulation Worksheet'!C25),0)</f>
        <v>0</v>
      </c>
      <c r="H26" s="19">
        <f>IF('Simulation Worksheet'!C26*'Aggregate Plan'!$B$8&lt;'Simulation Worksheet'!C25*'Aggregate Plan'!$B$8,('Simulation Worksheet'!C25*'Aggregate Plan'!$B$8-'Simulation Worksheet'!C26*'Aggregate Plan'!$B$8)*'Aggregate Plan'!$B$17,0)</f>
        <v>0</v>
      </c>
      <c r="I26" s="19">
        <f t="shared" si="0"/>
        <v>9673846.1538461484</v>
      </c>
      <c r="J26" s="19">
        <f t="shared" si="1"/>
        <v>123059999.99999997</v>
      </c>
    </row>
    <row r="27" spans="1:11">
      <c r="A27" s="41"/>
      <c r="B27" s="18">
        <v>26</v>
      </c>
      <c r="C27" s="19">
        <f>IF('Simulation Worksheet'!J27&gt;0,'Simulation Worksheet'!C27*'Aggregate Plan'!$B$10*'Aggregate Plan'!$B$8*5*8,0)</f>
        <v>0</v>
      </c>
      <c r="D27" s="19">
        <f>IF(C27&gt;0,'Simulation Worksheet'!D27*5*'Aggregate Plan'!$B$8*'Aggregate Plan'!$B$11*'Simulation Worksheet'!C27,0)</f>
        <v>0</v>
      </c>
      <c r="E27" s="19">
        <f>IF('Simulation Worksheet'!M27&gt;0,'Simulation Worksheet'!M27*'Aggregate Plan'!$B$14*1000/52,0)</f>
        <v>0</v>
      </c>
      <c r="F27" s="19">
        <f>IF('Simulation Worksheet'!M27&lt;0,-'Simulation Worksheet'!M27*'Aggregate Plan'!$B$15*1000,0)</f>
        <v>10079999.999999994</v>
      </c>
      <c r="G27" s="19">
        <f>IF('Simulation Worksheet'!C27*'Aggregate Plan'!$B$8&gt;'Simulation Worksheet'!C26*'Aggregate Plan'!$B$8,'Aggregate Plan'!$B$8*'Aggregate Plan'!$B$16*('Simulation Worksheet'!C27-'Simulation Worksheet'!C26),0)</f>
        <v>0</v>
      </c>
      <c r="H27" s="19">
        <f>IF('Simulation Worksheet'!C27*'Aggregate Plan'!$B$8&lt;'Simulation Worksheet'!C26*'Aggregate Plan'!$B$8,('Simulation Worksheet'!C26*'Aggregate Plan'!$B$8-'Simulation Worksheet'!C27*'Aggregate Plan'!$B$8)*'Aggregate Plan'!$B$17,0)</f>
        <v>0</v>
      </c>
      <c r="I27" s="19">
        <f t="shared" si="0"/>
        <v>10079999.999999994</v>
      </c>
      <c r="J27" s="19">
        <f t="shared" si="1"/>
        <v>133139999.99999997</v>
      </c>
    </row>
    <row r="28" spans="1:11">
      <c r="A28" s="41" t="s">
        <v>53</v>
      </c>
      <c r="B28" s="18">
        <v>27</v>
      </c>
      <c r="C28" s="19">
        <f>IF('Simulation Worksheet'!J28&gt;0,'Simulation Worksheet'!C28*'Aggregate Plan'!$B$10*'Aggregate Plan'!$B$8*5*8,0)</f>
        <v>0</v>
      </c>
      <c r="D28" s="19">
        <f>IF(C28&gt;0,'Simulation Worksheet'!D28*5*'Aggregate Plan'!$B$8*'Aggregate Plan'!$B$11*'Simulation Worksheet'!C28,0)</f>
        <v>0</v>
      </c>
      <c r="E28" s="19">
        <f>IF('Simulation Worksheet'!M28&gt;0,'Simulation Worksheet'!M28*'Aggregate Plan'!$B$14*1000/52,0)</f>
        <v>0</v>
      </c>
      <c r="F28" s="19">
        <f>IF('Simulation Worksheet'!M28&lt;0,-'Simulation Worksheet'!M28*'Aggregate Plan'!$B$15*1000,0)</f>
        <v>10541538.461538458</v>
      </c>
      <c r="G28" s="19">
        <f>IF('Simulation Worksheet'!C28*'Aggregate Plan'!$B$8&gt;'Simulation Worksheet'!C27*'Aggregate Plan'!$B$8,'Aggregate Plan'!$B$8*'Aggregate Plan'!$B$16*('Simulation Worksheet'!C28-'Simulation Worksheet'!C27),0)</f>
        <v>0</v>
      </c>
      <c r="H28" s="19">
        <f>IF('Simulation Worksheet'!C28*'Aggregate Plan'!$B$8&lt;'Simulation Worksheet'!C27*'Aggregate Plan'!$B$8,('Simulation Worksheet'!C27*'Aggregate Plan'!$B$8-'Simulation Worksheet'!C28*'Aggregate Plan'!$B$8)*'Aggregate Plan'!$B$17,0)</f>
        <v>0</v>
      </c>
      <c r="I28" s="19">
        <f t="shared" si="0"/>
        <v>10541538.461538458</v>
      </c>
      <c r="J28" s="19">
        <f t="shared" si="1"/>
        <v>143681538.46153843</v>
      </c>
      <c r="K28" s="13"/>
    </row>
    <row r="29" spans="1:11">
      <c r="A29" s="41"/>
      <c r="B29" s="18">
        <v>28</v>
      </c>
      <c r="C29" s="19">
        <f>IF('Simulation Worksheet'!J29&gt;0,'Simulation Worksheet'!C29*'Aggregate Plan'!$B$10*'Aggregate Plan'!$B$8*5*8,0)</f>
        <v>0</v>
      </c>
      <c r="D29" s="19">
        <f>IF(C29&gt;0,'Simulation Worksheet'!D29*5*'Aggregate Plan'!$B$8*'Aggregate Plan'!$B$11*'Simulation Worksheet'!C29,0)</f>
        <v>0</v>
      </c>
      <c r="E29" s="19">
        <f>IF('Simulation Worksheet'!M29&gt;0,'Simulation Worksheet'!M29*'Aggregate Plan'!$B$14*1000/52,0)</f>
        <v>0</v>
      </c>
      <c r="F29" s="19">
        <f>IF('Simulation Worksheet'!M29&lt;0,-'Simulation Worksheet'!M29*'Aggregate Plan'!$B$15*1000,0)</f>
        <v>11003076.923076918</v>
      </c>
      <c r="G29" s="19">
        <f>IF('Simulation Worksheet'!C29*'Aggregate Plan'!$B$8&gt;'Simulation Worksheet'!C28*'Aggregate Plan'!$B$8,'Aggregate Plan'!$B$8*'Aggregate Plan'!$B$16*('Simulation Worksheet'!C29-'Simulation Worksheet'!C28),0)</f>
        <v>0</v>
      </c>
      <c r="H29" s="19">
        <f>IF('Simulation Worksheet'!C29*'Aggregate Plan'!$B$8&lt;'Simulation Worksheet'!C28*'Aggregate Plan'!$B$8,('Simulation Worksheet'!C28*'Aggregate Plan'!$B$8-'Simulation Worksheet'!C29*'Aggregate Plan'!$B$8)*'Aggregate Plan'!$B$17,0)</f>
        <v>0</v>
      </c>
      <c r="I29" s="19">
        <f t="shared" si="0"/>
        <v>11003076.923076918</v>
      </c>
      <c r="J29" s="19">
        <f t="shared" si="1"/>
        <v>154684615.38461536</v>
      </c>
      <c r="K29" s="13"/>
    </row>
    <row r="30" spans="1:11">
      <c r="A30" s="41"/>
      <c r="B30" s="18">
        <v>29</v>
      </c>
      <c r="C30" s="19">
        <f>IF('Simulation Worksheet'!J30&gt;0,'Simulation Worksheet'!C30*'Aggregate Plan'!$B$10*'Aggregate Plan'!$B$8*5*8,0)</f>
        <v>0</v>
      </c>
      <c r="D30" s="19">
        <f>IF(C30&gt;0,'Simulation Worksheet'!D30*5*'Aggregate Plan'!$B$8*'Aggregate Plan'!$B$11*'Simulation Worksheet'!C30,0)</f>
        <v>0</v>
      </c>
      <c r="E30" s="19">
        <f>IF('Simulation Worksheet'!M30&gt;0,'Simulation Worksheet'!M30*'Aggregate Plan'!$B$14*1000/52,0)</f>
        <v>0</v>
      </c>
      <c r="F30" s="19">
        <f>IF('Simulation Worksheet'!M30&lt;0,-'Simulation Worksheet'!M30*'Aggregate Plan'!$B$15*1000,0)</f>
        <v>11464615.38461538</v>
      </c>
      <c r="G30" s="19">
        <f>IF('Simulation Worksheet'!C30*'Aggregate Plan'!$B$8&gt;'Simulation Worksheet'!C29*'Aggregate Plan'!$B$8,'Aggregate Plan'!$B$8*'Aggregate Plan'!$B$16*('Simulation Worksheet'!C30-'Simulation Worksheet'!C29),0)</f>
        <v>0</v>
      </c>
      <c r="H30" s="19">
        <f>IF('Simulation Worksheet'!C30*'Aggregate Plan'!$B$8&lt;'Simulation Worksheet'!C29*'Aggregate Plan'!$B$8,('Simulation Worksheet'!C29*'Aggregate Plan'!$B$8-'Simulation Worksheet'!C30*'Aggregate Plan'!$B$8)*'Aggregate Plan'!$B$17,0)</f>
        <v>0</v>
      </c>
      <c r="I30" s="19">
        <f t="shared" si="0"/>
        <v>11464615.38461538</v>
      </c>
      <c r="J30" s="19">
        <f t="shared" si="1"/>
        <v>166149230.76923075</v>
      </c>
      <c r="K30" s="13"/>
    </row>
    <row r="31" spans="1:11">
      <c r="A31" s="41"/>
      <c r="B31" s="18">
        <v>30</v>
      </c>
      <c r="C31" s="19">
        <f>IF('Simulation Worksheet'!J31&gt;0,'Simulation Worksheet'!C31*'Aggregate Plan'!$B$10*'Aggregate Plan'!$B$8*5*8,0)</f>
        <v>0</v>
      </c>
      <c r="D31" s="19">
        <f>IF(C31&gt;0,'Simulation Worksheet'!D31*5*'Aggregate Plan'!$B$8*'Aggregate Plan'!$B$11*'Simulation Worksheet'!C31,0)</f>
        <v>0</v>
      </c>
      <c r="E31" s="19">
        <f>IF('Simulation Worksheet'!M31&gt;0,'Simulation Worksheet'!M31*'Aggregate Plan'!$B$14*1000/52,0)</f>
        <v>0</v>
      </c>
      <c r="F31" s="19">
        <f>IF('Simulation Worksheet'!M31&lt;0,-'Simulation Worksheet'!M31*'Aggregate Plan'!$B$15*1000,0)</f>
        <v>11926153.846153842</v>
      </c>
      <c r="G31" s="19">
        <f>IF('Simulation Worksheet'!C31*'Aggregate Plan'!$B$8&gt;'Simulation Worksheet'!C30*'Aggregate Plan'!$B$8,'Aggregate Plan'!$B$8*'Aggregate Plan'!$B$16*('Simulation Worksheet'!C31-'Simulation Worksheet'!C30),0)</f>
        <v>0</v>
      </c>
      <c r="H31" s="19">
        <f>IF('Simulation Worksheet'!C31*'Aggregate Plan'!$B$8&lt;'Simulation Worksheet'!C30*'Aggregate Plan'!$B$8,('Simulation Worksheet'!C30*'Aggregate Plan'!$B$8-'Simulation Worksheet'!C31*'Aggregate Plan'!$B$8)*'Aggregate Plan'!$B$17,0)</f>
        <v>0</v>
      </c>
      <c r="I31" s="19">
        <f t="shared" si="0"/>
        <v>11926153.846153842</v>
      </c>
      <c r="J31" s="19">
        <f t="shared" si="1"/>
        <v>178075384.61538461</v>
      </c>
    </row>
    <row r="32" spans="1:11">
      <c r="A32" s="41"/>
      <c r="B32" s="18">
        <v>31</v>
      </c>
      <c r="C32" s="19">
        <f>IF('Simulation Worksheet'!J32&gt;0,'Simulation Worksheet'!C32*'Aggregate Plan'!$B$10*'Aggregate Plan'!$B$8*5*8,0)</f>
        <v>0</v>
      </c>
      <c r="D32" s="19">
        <f>IF(C32&gt;0,'Simulation Worksheet'!D32*5*'Aggregate Plan'!$B$8*'Aggregate Plan'!$B$11*'Simulation Worksheet'!C32,0)</f>
        <v>0</v>
      </c>
      <c r="E32" s="19">
        <f>IF('Simulation Worksheet'!M32&gt;0,'Simulation Worksheet'!M32*'Aggregate Plan'!$B$14*1000/52,0)</f>
        <v>0</v>
      </c>
      <c r="F32" s="19">
        <f>IF('Simulation Worksheet'!M32&lt;0,-'Simulation Worksheet'!M32*'Aggregate Plan'!$B$15*1000,0)</f>
        <v>12387692.307692302</v>
      </c>
      <c r="G32" s="19">
        <f>IF('Simulation Worksheet'!C32*'Aggregate Plan'!$B$8&gt;'Simulation Worksheet'!C31*'Aggregate Plan'!$B$8,'Aggregate Plan'!$B$8*'Aggregate Plan'!$B$16*('Simulation Worksheet'!C32-'Simulation Worksheet'!C31),0)</f>
        <v>0</v>
      </c>
      <c r="H32" s="19">
        <f>IF('Simulation Worksheet'!C32*'Aggregate Plan'!$B$8&lt;'Simulation Worksheet'!C31*'Aggregate Plan'!$B$8,('Simulation Worksheet'!C31*'Aggregate Plan'!$B$8-'Simulation Worksheet'!C32*'Aggregate Plan'!$B$8)*'Aggregate Plan'!$B$17,0)</f>
        <v>0</v>
      </c>
      <c r="I32" s="19">
        <f t="shared" si="0"/>
        <v>12387692.307692302</v>
      </c>
      <c r="J32" s="19">
        <f t="shared" si="1"/>
        <v>190463076.9230769</v>
      </c>
    </row>
    <row r="33" spans="1:10">
      <c r="A33" s="41"/>
      <c r="B33" s="18">
        <v>32</v>
      </c>
      <c r="C33" s="19">
        <f>IF('Simulation Worksheet'!J33&gt;0,'Simulation Worksheet'!C33*'Aggregate Plan'!$B$10*'Aggregate Plan'!$B$8*5*8,0)</f>
        <v>0</v>
      </c>
      <c r="D33" s="19">
        <f>IF(C33&gt;0,'Simulation Worksheet'!D33*5*'Aggregate Plan'!$B$8*'Aggregate Plan'!$B$11*'Simulation Worksheet'!C33,0)</f>
        <v>0</v>
      </c>
      <c r="E33" s="19">
        <f>IF('Simulation Worksheet'!M33&gt;0,'Simulation Worksheet'!M33*'Aggregate Plan'!$B$14*1000/52,0)</f>
        <v>0</v>
      </c>
      <c r="F33" s="19">
        <f>IF('Simulation Worksheet'!M33&lt;0,-'Simulation Worksheet'!M33*'Aggregate Plan'!$B$15*1000,0)</f>
        <v>12849230.769230766</v>
      </c>
      <c r="G33" s="19">
        <f>IF('Simulation Worksheet'!C33*'Aggregate Plan'!$B$8&gt;'Simulation Worksheet'!C32*'Aggregate Plan'!$B$8,'Aggregate Plan'!$B$8*'Aggregate Plan'!$B$16*('Simulation Worksheet'!C33-'Simulation Worksheet'!C32),0)</f>
        <v>0</v>
      </c>
      <c r="H33" s="19">
        <f>IF('Simulation Worksheet'!C33*'Aggregate Plan'!$B$8&lt;'Simulation Worksheet'!C32*'Aggregate Plan'!$B$8,('Simulation Worksheet'!C32*'Aggregate Plan'!$B$8-'Simulation Worksheet'!C33*'Aggregate Plan'!$B$8)*'Aggregate Plan'!$B$17,0)</f>
        <v>0</v>
      </c>
      <c r="I33" s="19">
        <f t="shared" si="0"/>
        <v>12849230.769230766</v>
      </c>
      <c r="J33" s="19">
        <f t="shared" si="1"/>
        <v>203312307.69230765</v>
      </c>
    </row>
    <row r="34" spans="1:10">
      <c r="A34" s="41"/>
      <c r="B34" s="18">
        <v>33</v>
      </c>
      <c r="C34" s="19">
        <f>IF('Simulation Worksheet'!J34&gt;0,'Simulation Worksheet'!C34*'Aggregate Plan'!$B$10*'Aggregate Plan'!$B$8*5*8,0)</f>
        <v>0</v>
      </c>
      <c r="D34" s="19">
        <f>IF(C34&gt;0,'Simulation Worksheet'!D34*5*'Aggregate Plan'!$B$8*'Aggregate Plan'!$B$11*'Simulation Worksheet'!C34,0)</f>
        <v>0</v>
      </c>
      <c r="E34" s="19">
        <f>IF('Simulation Worksheet'!M34&gt;0,'Simulation Worksheet'!M34*'Aggregate Plan'!$B$14*1000/52,0)</f>
        <v>0</v>
      </c>
      <c r="F34" s="19">
        <f>IF('Simulation Worksheet'!M34&lt;0,-'Simulation Worksheet'!M34*'Aggregate Plan'!$B$15*1000,0)</f>
        <v>13310769.230769226</v>
      </c>
      <c r="G34" s="19">
        <f>IF('Simulation Worksheet'!C34*'Aggregate Plan'!$B$8&gt;'Simulation Worksheet'!C33*'Aggregate Plan'!$B$8,'Aggregate Plan'!$B$8*'Aggregate Plan'!$B$16*('Simulation Worksheet'!C34-'Simulation Worksheet'!C33),0)</f>
        <v>0</v>
      </c>
      <c r="H34" s="19">
        <f>IF('Simulation Worksheet'!C34*'Aggregate Plan'!$B$8&lt;'Simulation Worksheet'!C33*'Aggregate Plan'!$B$8,('Simulation Worksheet'!C33*'Aggregate Plan'!$B$8-'Simulation Worksheet'!C34*'Aggregate Plan'!$B$8)*'Aggregate Plan'!$B$17,0)</f>
        <v>0</v>
      </c>
      <c r="I34" s="19">
        <f t="shared" si="0"/>
        <v>13310769.230769226</v>
      </c>
      <c r="J34" s="19">
        <f t="shared" si="1"/>
        <v>216623076.92307687</v>
      </c>
    </row>
    <row r="35" spans="1:10">
      <c r="A35" s="41"/>
      <c r="B35" s="18">
        <v>34</v>
      </c>
      <c r="C35" s="19">
        <f>IF('Simulation Worksheet'!J35&gt;0,'Simulation Worksheet'!C35*'Aggregate Plan'!$B$10*'Aggregate Plan'!$B$8*5*8,0)</f>
        <v>0</v>
      </c>
      <c r="D35" s="19">
        <f>IF(C35&gt;0,'Simulation Worksheet'!D35*5*'Aggregate Plan'!$B$8*'Aggregate Plan'!$B$11*'Simulation Worksheet'!C35,0)</f>
        <v>0</v>
      </c>
      <c r="E35" s="19">
        <f>IF('Simulation Worksheet'!M35&gt;0,'Simulation Worksheet'!M35*'Aggregate Plan'!$B$14*1000/52,0)</f>
        <v>0</v>
      </c>
      <c r="F35" s="19">
        <f>IF('Simulation Worksheet'!M35&lt;0,-'Simulation Worksheet'!M35*'Aggregate Plan'!$B$15*1000,0)</f>
        <v>13772307.69230769</v>
      </c>
      <c r="G35" s="19">
        <f>IF('Simulation Worksheet'!C35*'Aggregate Plan'!$B$8&gt;'Simulation Worksheet'!C34*'Aggregate Plan'!$B$8,'Aggregate Plan'!$B$8*'Aggregate Plan'!$B$16*('Simulation Worksheet'!C35-'Simulation Worksheet'!C34),0)</f>
        <v>0</v>
      </c>
      <c r="H35" s="19">
        <f>IF('Simulation Worksheet'!C35*'Aggregate Plan'!$B$8&lt;'Simulation Worksheet'!C34*'Aggregate Plan'!$B$8,('Simulation Worksheet'!C34*'Aggregate Plan'!$B$8-'Simulation Worksheet'!C35*'Aggregate Plan'!$B$8)*'Aggregate Plan'!$B$17,0)</f>
        <v>0</v>
      </c>
      <c r="I35" s="19">
        <f t="shared" si="0"/>
        <v>13772307.69230769</v>
      </c>
      <c r="J35" s="19">
        <f t="shared" si="1"/>
        <v>230395384.61538455</v>
      </c>
    </row>
    <row r="36" spans="1:10">
      <c r="A36" s="41"/>
      <c r="B36" s="18">
        <v>35</v>
      </c>
      <c r="C36" s="19">
        <f>IF('Simulation Worksheet'!J36&gt;0,'Simulation Worksheet'!C36*'Aggregate Plan'!$B$10*'Aggregate Plan'!$B$8*5*8,0)</f>
        <v>0</v>
      </c>
      <c r="D36" s="19">
        <f>IF(C36&gt;0,'Simulation Worksheet'!D36*5*'Aggregate Plan'!$B$8*'Aggregate Plan'!$B$11*'Simulation Worksheet'!C36,0)</f>
        <v>0</v>
      </c>
      <c r="E36" s="19">
        <f>IF('Simulation Worksheet'!M36&gt;0,'Simulation Worksheet'!M36*'Aggregate Plan'!$B$14*1000/52,0)</f>
        <v>0</v>
      </c>
      <c r="F36" s="19">
        <f>IF('Simulation Worksheet'!M36&lt;0,-'Simulation Worksheet'!M36*'Aggregate Plan'!$B$15*1000,0)</f>
        <v>14233846.15384615</v>
      </c>
      <c r="G36" s="19">
        <f>IF('Simulation Worksheet'!C36*'Aggregate Plan'!$B$8&gt;'Simulation Worksheet'!C35*'Aggregate Plan'!$B$8,'Aggregate Plan'!$B$8*'Aggregate Plan'!$B$16*('Simulation Worksheet'!C36-'Simulation Worksheet'!C35),0)</f>
        <v>0</v>
      </c>
      <c r="H36" s="19">
        <f>IF('Simulation Worksheet'!C36*'Aggregate Plan'!$B$8&lt;'Simulation Worksheet'!C35*'Aggregate Plan'!$B$8,('Simulation Worksheet'!C35*'Aggregate Plan'!$B$8-'Simulation Worksheet'!C36*'Aggregate Plan'!$B$8)*'Aggregate Plan'!$B$17,0)</f>
        <v>0</v>
      </c>
      <c r="I36" s="19">
        <f t="shared" si="0"/>
        <v>14233846.15384615</v>
      </c>
      <c r="J36" s="19">
        <f t="shared" si="1"/>
        <v>244629230.76923069</v>
      </c>
    </row>
    <row r="37" spans="1:10">
      <c r="A37" s="41"/>
      <c r="B37" s="18">
        <v>36</v>
      </c>
      <c r="C37" s="19">
        <f>IF('Simulation Worksheet'!J37&gt;0,'Simulation Worksheet'!C37*'Aggregate Plan'!$B$10*'Aggregate Plan'!$B$8*5*8,0)</f>
        <v>0</v>
      </c>
      <c r="D37" s="19">
        <f>IF(C37&gt;0,'Simulation Worksheet'!D37*5*'Aggregate Plan'!$B$8*'Aggregate Plan'!$B$11*'Simulation Worksheet'!C37,0)</f>
        <v>0</v>
      </c>
      <c r="E37" s="19">
        <f>IF('Simulation Worksheet'!M37&gt;0,'Simulation Worksheet'!M37*'Aggregate Plan'!$B$14*1000/52,0)</f>
        <v>0</v>
      </c>
      <c r="F37" s="19">
        <f>IF('Simulation Worksheet'!M37&lt;0,-'Simulation Worksheet'!M37*'Aggregate Plan'!$B$15*1000,0)</f>
        <v>14695384.615384612</v>
      </c>
      <c r="G37" s="19">
        <f>IF('Simulation Worksheet'!C37*'Aggregate Plan'!$B$8&gt;'Simulation Worksheet'!C36*'Aggregate Plan'!$B$8,'Aggregate Plan'!$B$8*'Aggregate Plan'!$B$16*('Simulation Worksheet'!C37-'Simulation Worksheet'!C36),0)</f>
        <v>0</v>
      </c>
      <c r="H37" s="19">
        <f>IF('Simulation Worksheet'!C37*'Aggregate Plan'!$B$8&lt;'Simulation Worksheet'!C36*'Aggregate Plan'!$B$8,('Simulation Worksheet'!C36*'Aggregate Plan'!$B$8-'Simulation Worksheet'!C37*'Aggregate Plan'!$B$8)*'Aggregate Plan'!$B$17,0)</f>
        <v>0</v>
      </c>
      <c r="I37" s="19">
        <f t="shared" si="0"/>
        <v>14695384.615384612</v>
      </c>
      <c r="J37" s="19">
        <f t="shared" si="1"/>
        <v>259324615.3846153</v>
      </c>
    </row>
    <row r="38" spans="1:10">
      <c r="A38" s="41"/>
      <c r="B38" s="18">
        <v>37</v>
      </c>
      <c r="C38" s="19">
        <f>IF('Simulation Worksheet'!J38&gt;0,'Simulation Worksheet'!C38*'Aggregate Plan'!$B$10*'Aggregate Plan'!$B$8*5*8,0)</f>
        <v>0</v>
      </c>
      <c r="D38" s="19">
        <f>IF(C38&gt;0,'Simulation Worksheet'!D38*5*'Aggregate Plan'!$B$8*'Aggregate Plan'!$B$11*'Simulation Worksheet'!C38,0)</f>
        <v>0</v>
      </c>
      <c r="E38" s="19">
        <f>IF('Simulation Worksheet'!M38&gt;0,'Simulation Worksheet'!M38*'Aggregate Plan'!$B$14*1000/52,0)</f>
        <v>0</v>
      </c>
      <c r="F38" s="19">
        <f>IF('Simulation Worksheet'!M38&lt;0,-'Simulation Worksheet'!M38*'Aggregate Plan'!$B$15*1000,0)</f>
        <v>15156923.076923074</v>
      </c>
      <c r="G38" s="19">
        <f>IF('Simulation Worksheet'!C38*'Aggregate Plan'!$B$8&gt;'Simulation Worksheet'!C37*'Aggregate Plan'!$B$8,'Aggregate Plan'!$B$8*'Aggregate Plan'!$B$16*('Simulation Worksheet'!C38-'Simulation Worksheet'!C37),0)</f>
        <v>0</v>
      </c>
      <c r="H38" s="19">
        <f>IF('Simulation Worksheet'!C38*'Aggregate Plan'!$B$8&lt;'Simulation Worksheet'!C37*'Aggregate Plan'!$B$8,('Simulation Worksheet'!C37*'Aggregate Plan'!$B$8-'Simulation Worksheet'!C38*'Aggregate Plan'!$B$8)*'Aggregate Plan'!$B$17,0)</f>
        <v>0</v>
      </c>
      <c r="I38" s="19">
        <f t="shared" si="0"/>
        <v>15156923.076923074</v>
      </c>
      <c r="J38" s="19">
        <f t="shared" si="1"/>
        <v>274481538.46153837</v>
      </c>
    </row>
    <row r="39" spans="1:10">
      <c r="A39" s="41"/>
      <c r="B39" s="18">
        <v>38</v>
      </c>
      <c r="C39" s="19">
        <f>IF('Simulation Worksheet'!J39&gt;0,'Simulation Worksheet'!C39*'Aggregate Plan'!$B$10*'Aggregate Plan'!$B$8*5*8,0)</f>
        <v>0</v>
      </c>
      <c r="D39" s="19">
        <f>IF(C39&gt;0,'Simulation Worksheet'!D39*5*'Aggregate Plan'!$B$8*'Aggregate Plan'!$B$11*'Simulation Worksheet'!C39,0)</f>
        <v>0</v>
      </c>
      <c r="E39" s="19">
        <f>IF('Simulation Worksheet'!M39&gt;0,'Simulation Worksheet'!M39*'Aggregate Plan'!$B$14*1000/52,0)</f>
        <v>0</v>
      </c>
      <c r="F39" s="19">
        <f>IF('Simulation Worksheet'!M39&lt;0,-'Simulation Worksheet'!M39*'Aggregate Plan'!$B$15*1000,0)</f>
        <v>15618461.538461536</v>
      </c>
      <c r="G39" s="19">
        <f>IF('Simulation Worksheet'!C39*'Aggregate Plan'!$B$8&gt;'Simulation Worksheet'!C38*'Aggregate Plan'!$B$8,'Aggregate Plan'!$B$8*'Aggregate Plan'!$B$16*('Simulation Worksheet'!C39-'Simulation Worksheet'!C38),0)</f>
        <v>0</v>
      </c>
      <c r="H39" s="19">
        <f>IF('Simulation Worksheet'!C39*'Aggregate Plan'!$B$8&lt;'Simulation Worksheet'!C38*'Aggregate Plan'!$B$8,('Simulation Worksheet'!C38*'Aggregate Plan'!$B$8-'Simulation Worksheet'!C39*'Aggregate Plan'!$B$8)*'Aggregate Plan'!$B$17,0)</f>
        <v>0</v>
      </c>
      <c r="I39" s="19">
        <f t="shared" si="0"/>
        <v>15618461.538461536</v>
      </c>
      <c r="J39" s="19">
        <f t="shared" si="1"/>
        <v>290099999.99999988</v>
      </c>
    </row>
    <row r="40" spans="1:10">
      <c r="A40" s="41"/>
      <c r="B40" s="18">
        <v>39</v>
      </c>
      <c r="C40" s="19">
        <f>IF('Simulation Worksheet'!J40&gt;0,'Simulation Worksheet'!C40*'Aggregate Plan'!$B$10*'Aggregate Plan'!$B$8*5*8,0)</f>
        <v>0</v>
      </c>
      <c r="D40" s="19">
        <f>IF(C40&gt;0,'Simulation Worksheet'!D40*5*'Aggregate Plan'!$B$8*'Aggregate Plan'!$B$11*'Simulation Worksheet'!C40,0)</f>
        <v>0</v>
      </c>
      <c r="E40" s="19">
        <f>IF('Simulation Worksheet'!M40&gt;0,'Simulation Worksheet'!M40*'Aggregate Plan'!$B$14*1000/52,0)</f>
        <v>0</v>
      </c>
      <c r="F40" s="19">
        <f>IF('Simulation Worksheet'!M40&lt;0,-'Simulation Worksheet'!M40*'Aggregate Plan'!$B$15*1000,0)</f>
        <v>16079999.999999996</v>
      </c>
      <c r="G40" s="19">
        <f>IF('Simulation Worksheet'!C40*'Aggregate Plan'!$B$8&gt;'Simulation Worksheet'!C39*'Aggregate Plan'!$B$8,'Aggregate Plan'!$B$8*'Aggregate Plan'!$B$16*('Simulation Worksheet'!C40-'Simulation Worksheet'!C39),0)</f>
        <v>0</v>
      </c>
      <c r="H40" s="19">
        <f>IF('Simulation Worksheet'!C40*'Aggregate Plan'!$B$8&lt;'Simulation Worksheet'!C39*'Aggregate Plan'!$B$8,('Simulation Worksheet'!C39*'Aggregate Plan'!$B$8-'Simulation Worksheet'!C40*'Aggregate Plan'!$B$8)*'Aggregate Plan'!$B$17,0)</f>
        <v>0</v>
      </c>
      <c r="I40" s="19">
        <f t="shared" si="0"/>
        <v>16079999.999999996</v>
      </c>
      <c r="J40" s="19">
        <f t="shared" si="1"/>
        <v>306179999.99999988</v>
      </c>
    </row>
    <row r="41" spans="1:10">
      <c r="A41" s="41" t="s">
        <v>54</v>
      </c>
      <c r="B41" s="18">
        <v>40</v>
      </c>
      <c r="C41" s="19">
        <f>IF('Simulation Worksheet'!J41&gt;0,'Simulation Worksheet'!C41*'Aggregate Plan'!$B$10*'Aggregate Plan'!$B$8*5*8,0)</f>
        <v>0</v>
      </c>
      <c r="D41" s="19">
        <f>IF(C41&gt;0,'Simulation Worksheet'!D41*5*'Aggregate Plan'!$B$8*'Aggregate Plan'!$B$11*'Simulation Worksheet'!C41,0)</f>
        <v>0</v>
      </c>
      <c r="E41" s="19">
        <f>IF('Simulation Worksheet'!M41&gt;0,'Simulation Worksheet'!M41*'Aggregate Plan'!$B$14*1000/52,0)</f>
        <v>0</v>
      </c>
      <c r="F41" s="19">
        <f>IF('Simulation Worksheet'!M41&lt;0,-'Simulation Worksheet'!M41*'Aggregate Plan'!$B$15*1000,0)</f>
        <v>16569230.769230766</v>
      </c>
      <c r="G41" s="19">
        <f>IF('Simulation Worksheet'!C41*'Aggregate Plan'!$B$8&gt;'Simulation Worksheet'!C40*'Aggregate Plan'!$B$8,'Aggregate Plan'!$B$8*'Aggregate Plan'!$B$16*('Simulation Worksheet'!C41-'Simulation Worksheet'!C40),0)</f>
        <v>0</v>
      </c>
      <c r="H41" s="19">
        <f>IF('Simulation Worksheet'!C41*'Aggregate Plan'!$B$8&lt;'Simulation Worksheet'!C40*'Aggregate Plan'!$B$8,('Simulation Worksheet'!C40*'Aggregate Plan'!$B$8-'Simulation Worksheet'!C41*'Aggregate Plan'!$B$8)*'Aggregate Plan'!$B$17,0)</f>
        <v>0</v>
      </c>
      <c r="I41" s="19">
        <f t="shared" si="0"/>
        <v>16569230.769230766</v>
      </c>
      <c r="J41" s="19">
        <f t="shared" si="1"/>
        <v>322749230.76923066</v>
      </c>
    </row>
    <row r="42" spans="1:10">
      <c r="A42" s="41"/>
      <c r="B42" s="18">
        <v>41</v>
      </c>
      <c r="C42" s="19">
        <f>IF('Simulation Worksheet'!J42&gt;0,'Simulation Worksheet'!C42*'Aggregate Plan'!$B$10*'Aggregate Plan'!$B$8*5*8,0)</f>
        <v>0</v>
      </c>
      <c r="D42" s="19">
        <f>IF(C42&gt;0,'Simulation Worksheet'!D42*5*'Aggregate Plan'!$B$8*'Aggregate Plan'!$B$11*'Simulation Worksheet'!C42,0)</f>
        <v>0</v>
      </c>
      <c r="E42" s="19">
        <f>IF('Simulation Worksheet'!M42&gt;0,'Simulation Worksheet'!M42*'Aggregate Plan'!$B$14*1000/52,0)</f>
        <v>0</v>
      </c>
      <c r="F42" s="19">
        <f>IF('Simulation Worksheet'!M42&lt;0,-'Simulation Worksheet'!M42*'Aggregate Plan'!$B$15*1000,0)</f>
        <v>17058461.53846154</v>
      </c>
      <c r="G42" s="19">
        <f>IF('Simulation Worksheet'!C42*'Aggregate Plan'!$B$8&gt;'Simulation Worksheet'!C41*'Aggregate Plan'!$B$8,'Aggregate Plan'!$B$8*'Aggregate Plan'!$B$16*('Simulation Worksheet'!C42-'Simulation Worksheet'!C41),0)</f>
        <v>0</v>
      </c>
      <c r="H42" s="19">
        <f>IF('Simulation Worksheet'!C42*'Aggregate Plan'!$B$8&lt;'Simulation Worksheet'!C41*'Aggregate Plan'!$B$8,('Simulation Worksheet'!C41*'Aggregate Plan'!$B$8-'Simulation Worksheet'!C42*'Aggregate Plan'!$B$8)*'Aggregate Plan'!$B$17,0)</f>
        <v>0</v>
      </c>
      <c r="I42" s="19">
        <f t="shared" si="0"/>
        <v>17058461.53846154</v>
      </c>
      <c r="J42" s="19">
        <f t="shared" si="1"/>
        <v>339807692.30769223</v>
      </c>
    </row>
    <row r="43" spans="1:10">
      <c r="A43" s="41"/>
      <c r="B43" s="18">
        <v>42</v>
      </c>
      <c r="C43" s="19">
        <f>IF('Simulation Worksheet'!J43&gt;0,'Simulation Worksheet'!C43*'Aggregate Plan'!$B$10*'Aggregate Plan'!$B$8*5*8,0)</f>
        <v>0</v>
      </c>
      <c r="D43" s="19">
        <f>IF(C43&gt;0,'Simulation Worksheet'!D43*5*'Aggregate Plan'!$B$8*'Aggregate Plan'!$B$11*'Simulation Worksheet'!C43,0)</f>
        <v>0</v>
      </c>
      <c r="E43" s="19">
        <f>IF('Simulation Worksheet'!M43&gt;0,'Simulation Worksheet'!M43*'Aggregate Plan'!$B$14*1000/52,0)</f>
        <v>0</v>
      </c>
      <c r="F43" s="19">
        <f>IF('Simulation Worksheet'!M43&lt;0,-'Simulation Worksheet'!M43*'Aggregate Plan'!$B$15*1000,0)</f>
        <v>17547692.307692308</v>
      </c>
      <c r="G43" s="19">
        <f>IF('Simulation Worksheet'!C43*'Aggregate Plan'!$B$8&gt;'Simulation Worksheet'!C42*'Aggregate Plan'!$B$8,'Aggregate Plan'!$B$8*'Aggregate Plan'!$B$16*('Simulation Worksheet'!C43-'Simulation Worksheet'!C42),0)</f>
        <v>0</v>
      </c>
      <c r="H43" s="19">
        <f>IF('Simulation Worksheet'!C43*'Aggregate Plan'!$B$8&lt;'Simulation Worksheet'!C42*'Aggregate Plan'!$B$8,('Simulation Worksheet'!C42*'Aggregate Plan'!$B$8-'Simulation Worksheet'!C43*'Aggregate Plan'!$B$8)*'Aggregate Plan'!$B$17,0)</f>
        <v>0</v>
      </c>
      <c r="I43" s="19">
        <f t="shared" si="0"/>
        <v>17547692.307692308</v>
      </c>
      <c r="J43" s="19">
        <f t="shared" si="1"/>
        <v>357355384.61538452</v>
      </c>
    </row>
    <row r="44" spans="1:10">
      <c r="A44" s="41"/>
      <c r="B44" s="18">
        <v>43</v>
      </c>
      <c r="C44" s="19">
        <f>IF('Simulation Worksheet'!J44&gt;0,'Simulation Worksheet'!C44*'Aggregate Plan'!$B$10*'Aggregate Plan'!$B$8*5*8,0)</f>
        <v>0</v>
      </c>
      <c r="D44" s="19">
        <f>IF(C44&gt;0,'Simulation Worksheet'!D44*5*'Aggregate Plan'!$B$8*'Aggregate Plan'!$B$11*'Simulation Worksheet'!C44,0)</f>
        <v>0</v>
      </c>
      <c r="E44" s="19">
        <f>IF('Simulation Worksheet'!M44&gt;0,'Simulation Worksheet'!M44*'Aggregate Plan'!$B$14*1000/52,0)</f>
        <v>0</v>
      </c>
      <c r="F44" s="19">
        <f>IF('Simulation Worksheet'!M44&lt;0,-'Simulation Worksheet'!M44*'Aggregate Plan'!$B$15*1000,0)</f>
        <v>18036923.07692308</v>
      </c>
      <c r="G44" s="19">
        <f>IF('Simulation Worksheet'!C44*'Aggregate Plan'!$B$8&gt;'Simulation Worksheet'!C43*'Aggregate Plan'!$B$8,'Aggregate Plan'!$B$8*'Aggregate Plan'!$B$16*('Simulation Worksheet'!C44-'Simulation Worksheet'!C43),0)</f>
        <v>0</v>
      </c>
      <c r="H44" s="19">
        <f>IF('Simulation Worksheet'!C44*'Aggregate Plan'!$B$8&lt;'Simulation Worksheet'!C43*'Aggregate Plan'!$B$8,('Simulation Worksheet'!C43*'Aggregate Plan'!$B$8-'Simulation Worksheet'!C44*'Aggregate Plan'!$B$8)*'Aggregate Plan'!$B$17,0)</f>
        <v>0</v>
      </c>
      <c r="I44" s="19">
        <f t="shared" si="0"/>
        <v>18036923.07692308</v>
      </c>
      <c r="J44" s="19">
        <f t="shared" si="1"/>
        <v>375392307.69230759</v>
      </c>
    </row>
    <row r="45" spans="1:10">
      <c r="A45" s="41"/>
      <c r="B45" s="18">
        <v>44</v>
      </c>
      <c r="C45" s="19">
        <f>IF('Simulation Worksheet'!J45&gt;0,'Simulation Worksheet'!C45*'Aggregate Plan'!$B$10*'Aggregate Plan'!$B$8*5*8,0)</f>
        <v>0</v>
      </c>
      <c r="D45" s="19">
        <f>IF(C45&gt;0,'Simulation Worksheet'!D45*5*'Aggregate Plan'!$B$8*'Aggregate Plan'!$B$11*'Simulation Worksheet'!C45,0)</f>
        <v>0</v>
      </c>
      <c r="E45" s="19">
        <f>IF('Simulation Worksheet'!M45&gt;0,'Simulation Worksheet'!M45*'Aggregate Plan'!$B$14*1000/52,0)</f>
        <v>0</v>
      </c>
      <c r="F45" s="19">
        <f>IF('Simulation Worksheet'!M45&lt;0,-'Simulation Worksheet'!M45*'Aggregate Plan'!$B$15*1000,0)</f>
        <v>18526153.846153848</v>
      </c>
      <c r="G45" s="19">
        <f>IF('Simulation Worksheet'!C45*'Aggregate Plan'!$B$8&gt;'Simulation Worksheet'!C44*'Aggregate Plan'!$B$8,'Aggregate Plan'!$B$8*'Aggregate Plan'!$B$16*('Simulation Worksheet'!C45-'Simulation Worksheet'!C44),0)</f>
        <v>0</v>
      </c>
      <c r="H45" s="19">
        <f>IF('Simulation Worksheet'!C45*'Aggregate Plan'!$B$8&lt;'Simulation Worksheet'!C44*'Aggregate Plan'!$B$8,('Simulation Worksheet'!C44*'Aggregate Plan'!$B$8-'Simulation Worksheet'!C45*'Aggregate Plan'!$B$8)*'Aggregate Plan'!$B$17,0)</f>
        <v>0</v>
      </c>
      <c r="I45" s="19">
        <f t="shared" si="0"/>
        <v>18526153.846153848</v>
      </c>
      <c r="J45" s="19">
        <f t="shared" si="1"/>
        <v>393918461.53846145</v>
      </c>
    </row>
    <row r="46" spans="1:10">
      <c r="A46" s="41"/>
      <c r="B46" s="18">
        <v>45</v>
      </c>
      <c r="C46" s="19">
        <f>IF('Simulation Worksheet'!J46&gt;0,'Simulation Worksheet'!C46*'Aggregate Plan'!$B$10*'Aggregate Plan'!$B$8*5*8,0)</f>
        <v>0</v>
      </c>
      <c r="D46" s="19">
        <f>IF(C46&gt;0,'Simulation Worksheet'!D46*5*'Aggregate Plan'!$B$8*'Aggregate Plan'!$B$11*'Simulation Worksheet'!C46,0)</f>
        <v>0</v>
      </c>
      <c r="E46" s="19">
        <f>IF('Simulation Worksheet'!M46&gt;0,'Simulation Worksheet'!M46*'Aggregate Plan'!$B$14*1000/52,0)</f>
        <v>0</v>
      </c>
      <c r="F46" s="19">
        <f>IF('Simulation Worksheet'!M46&lt;0,-'Simulation Worksheet'!M46*'Aggregate Plan'!$B$15*1000,0)</f>
        <v>19015384.615384616</v>
      </c>
      <c r="G46" s="19">
        <f>IF('Simulation Worksheet'!C46*'Aggregate Plan'!$B$8&gt;'Simulation Worksheet'!C45*'Aggregate Plan'!$B$8,'Aggregate Plan'!$B$8*'Aggregate Plan'!$B$16*('Simulation Worksheet'!C46-'Simulation Worksheet'!C45),0)</f>
        <v>0</v>
      </c>
      <c r="H46" s="19">
        <f>IF('Simulation Worksheet'!C46*'Aggregate Plan'!$B$8&lt;'Simulation Worksheet'!C45*'Aggregate Plan'!$B$8,('Simulation Worksheet'!C45*'Aggregate Plan'!$B$8-'Simulation Worksheet'!C46*'Aggregate Plan'!$B$8)*'Aggregate Plan'!$B$17,0)</f>
        <v>0</v>
      </c>
      <c r="I46" s="19">
        <f t="shared" si="0"/>
        <v>19015384.615384616</v>
      </c>
      <c r="J46" s="19">
        <f t="shared" si="1"/>
        <v>412933846.15384609</v>
      </c>
    </row>
    <row r="47" spans="1:10">
      <c r="A47" s="41"/>
      <c r="B47" s="18">
        <v>46</v>
      </c>
      <c r="C47" s="19">
        <f>IF('Simulation Worksheet'!J47&gt;0,'Simulation Worksheet'!C47*'Aggregate Plan'!$B$10*'Aggregate Plan'!$B$8*5*8,0)</f>
        <v>0</v>
      </c>
      <c r="D47" s="19">
        <f>IF(C47&gt;0,'Simulation Worksheet'!D47*5*'Aggregate Plan'!$B$8*'Aggregate Plan'!$B$11*'Simulation Worksheet'!C47,0)</f>
        <v>0</v>
      </c>
      <c r="E47" s="19">
        <f>IF('Simulation Worksheet'!M47&gt;0,'Simulation Worksheet'!M47*'Aggregate Plan'!$B$14*1000/52,0)</f>
        <v>0</v>
      </c>
      <c r="F47" s="19">
        <f>IF('Simulation Worksheet'!M47&lt;0,-'Simulation Worksheet'!M47*'Aggregate Plan'!$B$15*1000,0)</f>
        <v>19504615.384615391</v>
      </c>
      <c r="G47" s="19">
        <f>IF('Simulation Worksheet'!C47*'Aggregate Plan'!$B$8&gt;'Simulation Worksheet'!C46*'Aggregate Plan'!$B$8,'Aggregate Plan'!$B$8*'Aggregate Plan'!$B$16*('Simulation Worksheet'!C47-'Simulation Worksheet'!C46),0)</f>
        <v>0</v>
      </c>
      <c r="H47" s="19">
        <f>IF('Simulation Worksheet'!C47*'Aggregate Plan'!$B$8&lt;'Simulation Worksheet'!C46*'Aggregate Plan'!$B$8,('Simulation Worksheet'!C46*'Aggregate Plan'!$B$8-'Simulation Worksheet'!C47*'Aggregate Plan'!$B$8)*'Aggregate Plan'!$B$17,0)</f>
        <v>0</v>
      </c>
      <c r="I47" s="19">
        <f t="shared" si="0"/>
        <v>19504615.384615391</v>
      </c>
      <c r="J47" s="19">
        <f t="shared" si="1"/>
        <v>432438461.53846145</v>
      </c>
    </row>
    <row r="48" spans="1:10">
      <c r="A48" s="41"/>
      <c r="B48" s="18">
        <v>47</v>
      </c>
      <c r="C48" s="19">
        <f>IF('Simulation Worksheet'!J48&gt;0,'Simulation Worksheet'!C48*'Aggregate Plan'!$B$10*'Aggregate Plan'!$B$8*5*8,0)</f>
        <v>0</v>
      </c>
      <c r="D48" s="19">
        <f>IF(C48&gt;0,'Simulation Worksheet'!D48*5*'Aggregate Plan'!$B$8*'Aggregate Plan'!$B$11*'Simulation Worksheet'!C48,0)</f>
        <v>0</v>
      </c>
      <c r="E48" s="19">
        <f>IF('Simulation Worksheet'!M48&gt;0,'Simulation Worksheet'!M48*'Aggregate Plan'!$B$14*1000/52,0)</f>
        <v>0</v>
      </c>
      <c r="F48" s="19">
        <f>IF('Simulation Worksheet'!M48&lt;0,-'Simulation Worksheet'!M48*'Aggregate Plan'!$B$15*1000,0)</f>
        <v>19993846.153846156</v>
      </c>
      <c r="G48" s="19">
        <f>IF('Simulation Worksheet'!C48*'Aggregate Plan'!$B$8&gt;'Simulation Worksheet'!C47*'Aggregate Plan'!$B$8,'Aggregate Plan'!$B$8*'Aggregate Plan'!$B$16*('Simulation Worksheet'!C48-'Simulation Worksheet'!C47),0)</f>
        <v>0</v>
      </c>
      <c r="H48" s="19">
        <f>IF('Simulation Worksheet'!C48*'Aggregate Plan'!$B$8&lt;'Simulation Worksheet'!C47*'Aggregate Plan'!$B$8,('Simulation Worksheet'!C47*'Aggregate Plan'!$B$8-'Simulation Worksheet'!C48*'Aggregate Plan'!$B$8)*'Aggregate Plan'!$B$17,0)</f>
        <v>0</v>
      </c>
      <c r="I48" s="19">
        <f t="shared" si="0"/>
        <v>19993846.153846156</v>
      </c>
      <c r="J48" s="19">
        <f t="shared" si="1"/>
        <v>452432307.69230759</v>
      </c>
    </row>
    <row r="49" spans="1:10">
      <c r="A49" s="41"/>
      <c r="B49" s="18">
        <v>48</v>
      </c>
      <c r="C49" s="19">
        <f>IF('Simulation Worksheet'!J49&gt;0,'Simulation Worksheet'!C49*'Aggregate Plan'!$B$10*'Aggregate Plan'!$B$8*5*8,0)</f>
        <v>0</v>
      </c>
      <c r="D49" s="19">
        <f>IF(C49&gt;0,'Simulation Worksheet'!D49*5*'Aggregate Plan'!$B$8*'Aggregate Plan'!$B$11*'Simulation Worksheet'!C49,0)</f>
        <v>0</v>
      </c>
      <c r="E49" s="19">
        <f>IF('Simulation Worksheet'!M49&gt;0,'Simulation Worksheet'!M49*'Aggregate Plan'!$B$14*1000/52,0)</f>
        <v>0</v>
      </c>
      <c r="F49" s="19">
        <f>IF('Simulation Worksheet'!M49&lt;0,-'Simulation Worksheet'!M49*'Aggregate Plan'!$B$15*1000,0)</f>
        <v>20483076.923076924</v>
      </c>
      <c r="G49" s="19">
        <f>IF('Simulation Worksheet'!C49*'Aggregate Plan'!$B$8&gt;'Simulation Worksheet'!C48*'Aggregate Plan'!$B$8,'Aggregate Plan'!$B$8*'Aggregate Plan'!$B$16*('Simulation Worksheet'!C49-'Simulation Worksheet'!C48),0)</f>
        <v>0</v>
      </c>
      <c r="H49" s="19">
        <f>IF('Simulation Worksheet'!C49*'Aggregate Plan'!$B$8&lt;'Simulation Worksheet'!C48*'Aggregate Plan'!$B$8,('Simulation Worksheet'!C48*'Aggregate Plan'!$B$8-'Simulation Worksheet'!C49*'Aggregate Plan'!$B$8)*'Aggregate Plan'!$B$17,0)</f>
        <v>0</v>
      </c>
      <c r="I49" s="19">
        <f t="shared" si="0"/>
        <v>20483076.923076924</v>
      </c>
      <c r="J49" s="19">
        <f t="shared" si="1"/>
        <v>472915384.61538452</v>
      </c>
    </row>
    <row r="50" spans="1:10">
      <c r="A50" s="41"/>
      <c r="B50" s="18">
        <v>49</v>
      </c>
      <c r="C50" s="19">
        <f>IF('Simulation Worksheet'!J50&gt;0,'Simulation Worksheet'!C50*'Aggregate Plan'!$B$10*'Aggregate Plan'!$B$8*5*8,0)</f>
        <v>0</v>
      </c>
      <c r="D50" s="19">
        <f>IF(C50&gt;0,'Simulation Worksheet'!D50*5*'Aggregate Plan'!$B$8*'Aggregate Plan'!$B$11*'Simulation Worksheet'!C50,0)</f>
        <v>0</v>
      </c>
      <c r="E50" s="19">
        <f>IF('Simulation Worksheet'!M50&gt;0,'Simulation Worksheet'!M50*'Aggregate Plan'!$B$14*1000/52,0)</f>
        <v>0</v>
      </c>
      <c r="F50" s="19">
        <f>IF('Simulation Worksheet'!M50&lt;0,-'Simulation Worksheet'!M50*'Aggregate Plan'!$B$15*1000,0)</f>
        <v>20972307.692307699</v>
      </c>
      <c r="G50" s="19">
        <f>IF('Simulation Worksheet'!C50*'Aggregate Plan'!$B$8&gt;'Simulation Worksheet'!C49*'Aggregate Plan'!$B$8,'Aggregate Plan'!$B$8*'Aggregate Plan'!$B$16*('Simulation Worksheet'!C50-'Simulation Worksheet'!C49),0)</f>
        <v>0</v>
      </c>
      <c r="H50" s="19">
        <f>IF('Simulation Worksheet'!C50*'Aggregate Plan'!$B$8&lt;'Simulation Worksheet'!C49*'Aggregate Plan'!$B$8,('Simulation Worksheet'!C49*'Aggregate Plan'!$B$8-'Simulation Worksheet'!C50*'Aggregate Plan'!$B$8)*'Aggregate Plan'!$B$17,0)</f>
        <v>0</v>
      </c>
      <c r="I50" s="19">
        <f t="shared" si="0"/>
        <v>20972307.692307699</v>
      </c>
      <c r="J50" s="19">
        <f t="shared" si="1"/>
        <v>493887692.30769223</v>
      </c>
    </row>
    <row r="51" spans="1:10">
      <c r="A51" s="41"/>
      <c r="B51" s="18">
        <v>50</v>
      </c>
      <c r="C51" s="19">
        <f>IF('Simulation Worksheet'!J51&gt;0,'Simulation Worksheet'!C51*'Aggregate Plan'!$B$10*'Aggregate Plan'!$B$8*5*8,0)</f>
        <v>0</v>
      </c>
      <c r="D51" s="19">
        <f>IF(C51&gt;0,'Simulation Worksheet'!D51*5*'Aggregate Plan'!$B$8*'Aggregate Plan'!$B$11*'Simulation Worksheet'!C51,0)</f>
        <v>0</v>
      </c>
      <c r="E51" s="19">
        <f>IF('Simulation Worksheet'!M51&gt;0,'Simulation Worksheet'!M51*'Aggregate Plan'!$B$14*1000/52,0)</f>
        <v>0</v>
      </c>
      <c r="F51" s="19">
        <f>IF('Simulation Worksheet'!M51&lt;0,-'Simulation Worksheet'!M51*'Aggregate Plan'!$B$15*1000,0)</f>
        <v>21461538.461538468</v>
      </c>
      <c r="G51" s="19">
        <f>IF('Simulation Worksheet'!C51*'Aggregate Plan'!$B$8&gt;'Simulation Worksheet'!C50*'Aggregate Plan'!$B$8,'Aggregate Plan'!$B$8*'Aggregate Plan'!$B$16*('Simulation Worksheet'!C51-'Simulation Worksheet'!C50),0)</f>
        <v>0</v>
      </c>
      <c r="H51" s="19">
        <f>IF('Simulation Worksheet'!C51*'Aggregate Plan'!$B$8&lt;'Simulation Worksheet'!C50*'Aggregate Plan'!$B$8,('Simulation Worksheet'!C50*'Aggregate Plan'!$B$8-'Simulation Worksheet'!C51*'Aggregate Plan'!$B$8)*'Aggregate Plan'!$B$17,0)</f>
        <v>0</v>
      </c>
      <c r="I51" s="19">
        <f t="shared" si="0"/>
        <v>21461538.461538468</v>
      </c>
      <c r="J51" s="19">
        <f t="shared" si="1"/>
        <v>515349230.76923072</v>
      </c>
    </row>
    <row r="52" spans="1:10">
      <c r="A52" s="41"/>
      <c r="B52" s="18">
        <v>51</v>
      </c>
      <c r="C52" s="19">
        <f>IF('Simulation Worksheet'!J52&gt;0,'Simulation Worksheet'!C52*'Aggregate Plan'!$B$10*'Aggregate Plan'!$B$8*5*8,0)</f>
        <v>0</v>
      </c>
      <c r="D52" s="19">
        <f>IF(C52&gt;0,'Simulation Worksheet'!D52*5*'Aggregate Plan'!$B$8*'Aggregate Plan'!$B$11*'Simulation Worksheet'!C52,0)</f>
        <v>0</v>
      </c>
      <c r="E52" s="19">
        <f>IF('Simulation Worksheet'!M52&gt;0,'Simulation Worksheet'!M52*'Aggregate Plan'!$B$14*1000/52,0)</f>
        <v>0</v>
      </c>
      <c r="F52" s="19">
        <f>IF('Simulation Worksheet'!M52&lt;0,-'Simulation Worksheet'!M52*'Aggregate Plan'!$B$15*1000,0)</f>
        <v>21950769.230769239</v>
      </c>
      <c r="G52" s="19">
        <f>IF('Simulation Worksheet'!C52*'Aggregate Plan'!$B$8&gt;'Simulation Worksheet'!C51*'Aggregate Plan'!$B$8,'Aggregate Plan'!$B$8*'Aggregate Plan'!$B$16*('Simulation Worksheet'!C52-'Simulation Worksheet'!C51),0)</f>
        <v>0</v>
      </c>
      <c r="H52" s="19">
        <f>IF('Simulation Worksheet'!C52*'Aggregate Plan'!$B$8&lt;'Simulation Worksheet'!C51*'Aggregate Plan'!$B$8,('Simulation Worksheet'!C51*'Aggregate Plan'!$B$8-'Simulation Worksheet'!C52*'Aggregate Plan'!$B$8)*'Aggregate Plan'!$B$17,0)</f>
        <v>0</v>
      </c>
      <c r="I52" s="19">
        <f t="shared" si="0"/>
        <v>21950769.230769239</v>
      </c>
      <c r="J52" s="19">
        <f t="shared" si="1"/>
        <v>537300000</v>
      </c>
    </row>
    <row r="53" spans="1:10">
      <c r="A53" s="41"/>
      <c r="B53" s="18">
        <v>52</v>
      </c>
      <c r="C53" s="19">
        <f>IF('Simulation Worksheet'!J53&gt;0,'Simulation Worksheet'!C53*'Aggregate Plan'!$B$10*'Aggregate Plan'!$B$8*5*8,0)</f>
        <v>0</v>
      </c>
      <c r="D53" s="19">
        <f>IF(C53&gt;0,'Simulation Worksheet'!D53*5*'Aggregate Plan'!$B$8*'Aggregate Plan'!$B$11*'Simulation Worksheet'!C53,0)</f>
        <v>0</v>
      </c>
      <c r="E53" s="19">
        <f>IF('Simulation Worksheet'!M53&gt;0,'Simulation Worksheet'!M53*'Aggregate Plan'!$B$14*1000/52,0)</f>
        <v>0</v>
      </c>
      <c r="F53" s="19">
        <f>IF('Simulation Worksheet'!M53&lt;0,-'Simulation Worksheet'!M53*'Aggregate Plan'!$B$15*1000,0)</f>
        <v>22440000.000000007</v>
      </c>
      <c r="G53" s="19">
        <f>IF('Simulation Worksheet'!C53*'Aggregate Plan'!$B$8&gt;'Simulation Worksheet'!C52*'Aggregate Plan'!$B$8,'Aggregate Plan'!$B$8*'Aggregate Plan'!$B$16*('Simulation Worksheet'!C53-'Simulation Worksheet'!C52),0)</f>
        <v>0</v>
      </c>
      <c r="H53" s="19">
        <f>IF('Simulation Worksheet'!C53*'Aggregate Plan'!$B$8&lt;'Simulation Worksheet'!C52*'Aggregate Plan'!$B$8,('Simulation Worksheet'!C52*'Aggregate Plan'!$B$8-'Simulation Worksheet'!C53*'Aggregate Plan'!$B$8)*'Aggregate Plan'!$B$17,0)</f>
        <v>0</v>
      </c>
      <c r="I53" s="19">
        <f t="shared" si="0"/>
        <v>22440000.000000007</v>
      </c>
      <c r="J53" s="19">
        <f t="shared" si="1"/>
        <v>559740000</v>
      </c>
    </row>
    <row r="54" spans="1:10">
      <c r="F54" s="19"/>
    </row>
    <row r="55" spans="1:10">
      <c r="F55" s="19"/>
    </row>
  </sheetData>
  <mergeCells count="4">
    <mergeCell ref="A2:A14"/>
    <mergeCell ref="A15:A27"/>
    <mergeCell ref="A28:A40"/>
    <mergeCell ref="A41:A53"/>
  </mergeCells>
  <phoneticPr fontId="0" type="noConversion"/>
  <pageMargins left="0.75" right="0.75" top="1" bottom="1" header="0.5" footer="0.5"/>
  <pageSetup scale="89" fitToHeight="2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1</vt:i4>
      </vt:variant>
    </vt:vector>
  </HeadingPairs>
  <TitlesOfParts>
    <vt:vector size="4" baseType="lpstr">
      <vt:lpstr>Aggregate Plan</vt:lpstr>
      <vt:lpstr>Simulation Worksheet</vt:lpstr>
      <vt:lpstr>Actual Costs</vt:lpstr>
      <vt:lpstr>'Aggregate Plan'!Print_Area</vt:lpstr>
    </vt:vector>
  </TitlesOfParts>
  <Company>Kelly School of Business, Indiana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Operations Management, 10th Ed. - Chase, Aquilano &amp; Jacobs</dc:title>
  <dc:subject>Chapter 12 - Bradford manufacturing</dc:subject>
  <dc:creator>F. Robert Jacobs</dc:creator>
  <cp:lastModifiedBy>hotgun</cp:lastModifiedBy>
  <cp:lastPrinted>2015-09-16T03:31:08Z</cp:lastPrinted>
  <dcterms:created xsi:type="dcterms:W3CDTF">2000-02-04T14:37:17Z</dcterms:created>
  <dcterms:modified xsi:type="dcterms:W3CDTF">2015-09-26T11:10:39Z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1973047629</vt:i4>
  </property>
  <property fmtid="{D5CDD505-2E9C-101B-9397-08002B2CF9AE}" pid="3" name="_EmailSubject">
    <vt:lpwstr>More Excel files</vt:lpwstr>
  </property>
  <property fmtid="{D5CDD505-2E9C-101B-9397-08002B2CF9AE}" pid="4" name="_AuthorEmail">
    <vt:lpwstr>jacobs@indiana.edu</vt:lpwstr>
  </property>
  <property fmtid="{D5CDD505-2E9C-101B-9397-08002B2CF9AE}" pid="5" name="_AuthorEmailDisplayName">
    <vt:lpwstr>Jacobs, F. Robert</vt:lpwstr>
  </property>
  <property fmtid="{D5CDD505-2E9C-101B-9397-08002B2CF9AE}" pid="6" name="_ReviewingToolsShownOnce">
    <vt:lpwstr/>
  </property>
</Properties>
</file>